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</sheets>
  <definedNames>
    <definedName name="Jump">'Sheet1'!$AD$36</definedName>
    <definedName name="_xlnm.Print_Area" localSheetId="0">'Sheet1'!$A$1:$BG$59</definedName>
    <definedName name="Speed">'Sheet1'!$AE$36</definedName>
  </definedNames>
  <calcPr fullCalcOnLoad="1"/>
</workbook>
</file>

<file path=xl/sharedStrings.xml><?xml version="1.0" encoding="utf-8"?>
<sst xmlns="http://schemas.openxmlformats.org/spreadsheetml/2006/main" count="102" uniqueCount="61">
  <si>
    <t>Jump Calculator</t>
  </si>
  <si>
    <t>Die Roll</t>
  </si>
  <si>
    <t>Actual Check</t>
  </si>
  <si>
    <t>Running Jump</t>
  </si>
  <si>
    <t>Standing Jump</t>
  </si>
  <si>
    <t>Running high jump</t>
  </si>
  <si>
    <t>Standing jump</t>
  </si>
  <si>
    <t>Running jump</t>
  </si>
  <si>
    <t>Standing high jump</t>
  </si>
  <si>
    <t>Jump back</t>
  </si>
  <si>
    <t>Armor Check Penalty</t>
  </si>
  <si>
    <t>Ranks in Jump</t>
  </si>
  <si>
    <t>Base Jump check</t>
  </si>
  <si>
    <t>Armor Worn</t>
  </si>
  <si>
    <t>Padded</t>
  </si>
  <si>
    <t>Leather</t>
  </si>
  <si>
    <t>Studded leather</t>
  </si>
  <si>
    <t>Chain shirt</t>
  </si>
  <si>
    <t>Splint mail</t>
  </si>
  <si>
    <t>Banded mail</t>
  </si>
  <si>
    <t>Half-plate</t>
  </si>
  <si>
    <t>Full plate</t>
  </si>
  <si>
    <t>Buckler</t>
  </si>
  <si>
    <t>Small wooden</t>
  </si>
  <si>
    <t>Small steel</t>
  </si>
  <si>
    <t>Large wooden</t>
  </si>
  <si>
    <t>Large steel</t>
  </si>
  <si>
    <t>Tower</t>
  </si>
  <si>
    <t>Hide</t>
  </si>
  <si>
    <t>Scale mail</t>
  </si>
  <si>
    <t>Chainmail</t>
  </si>
  <si>
    <t>Breastplate</t>
  </si>
  <si>
    <t>– Light armor –</t>
  </si>
  <si>
    <t>– Shields –</t>
  </si>
  <si>
    <t>– Medium armor –</t>
  </si>
  <si>
    <t>– Heavy armor –</t>
  </si>
  <si>
    <t>None</t>
  </si>
  <si>
    <t>Shield Used</t>
  </si>
  <si>
    <t>Masterwork or Magical?</t>
  </si>
  <si>
    <t>Base speed</t>
  </si>
  <si>
    <t>Boots of Striding &amp; Springing</t>
  </si>
  <si>
    <t>Expeditious Retreat</t>
  </si>
  <si>
    <t>Ring of Jumping</t>
  </si>
  <si>
    <t>Character Height (in inches)</t>
  </si>
  <si>
    <t>Run Feat</t>
  </si>
  <si>
    <t>Jump spell</t>
  </si>
  <si>
    <t>competence</t>
  </si>
  <si>
    <t>jump</t>
  </si>
  <si>
    <t>jump dist x</t>
  </si>
  <si>
    <t>Normal Movement</t>
  </si>
  <si>
    <t>jump back</t>
  </si>
  <si>
    <t>Height =</t>
  </si>
  <si>
    <t>move x</t>
  </si>
  <si>
    <t>Leap of the Clouds</t>
  </si>
  <si>
    <t>Max</t>
  </si>
  <si>
    <t>Move =</t>
  </si>
  <si>
    <t>Exp retreat</t>
  </si>
  <si>
    <r>
      <t>Jump</t>
    </r>
    <r>
      <rPr>
        <sz val="10"/>
        <rFont val="Arial Black"/>
        <family val="2"/>
      </rPr>
      <t xml:space="preserve"> spell</t>
    </r>
  </si>
  <si>
    <r>
      <t xml:space="preserve">Expeditious retreat </t>
    </r>
    <r>
      <rPr>
        <sz val="10"/>
        <rFont val="Arial Black"/>
        <family val="2"/>
      </rPr>
      <t xml:space="preserve">and </t>
    </r>
    <r>
      <rPr>
        <i/>
        <sz val="10"/>
        <rFont val="Arial Black"/>
        <family val="2"/>
      </rPr>
      <t>Jump</t>
    </r>
    <r>
      <rPr>
        <sz val="10"/>
        <rFont val="Arial Black"/>
        <family val="2"/>
      </rPr>
      <t xml:space="preserve"> spell</t>
    </r>
  </si>
  <si>
    <t>Strength</t>
  </si>
  <si>
    <t>Miscellaneous Jump bonuses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</si>
</sst>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0;\-0"/>
    <numFmt numFmtId="165" formatCode="0.0"/>
  </numFmts>
  <fonts count="10">
    <font>
      <sz val="10"/>
      <name val="Arial"/>
      <family val="0"/>
    </font>
    <font>
      <sz val="10"/>
      <name val="Arial Narrow"/>
      <family val="2"/>
    </font>
    <font>
      <sz val="8"/>
      <name val="Tahoma"/>
      <family val="2"/>
    </font>
    <font>
      <i/>
      <sz val="10"/>
      <name val="Arial Narrow"/>
      <family val="2"/>
    </font>
    <font>
      <sz val="10"/>
      <name val="Arial Black"/>
      <family val="2"/>
    </font>
    <font>
      <i/>
      <sz val="10"/>
      <name val="Arial Black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 Black"/>
      <family val="2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hidden="1"/>
    </xf>
    <xf numFmtId="165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7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8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165" fontId="1" fillId="0" borderId="0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0" fillId="0" borderId="0" xfId="0" applyFill="1" applyAlignment="1">
      <alignment/>
    </xf>
    <xf numFmtId="165" fontId="1" fillId="0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9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F66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2.7109375" style="0" customWidth="1"/>
    <col min="2" max="5" width="4.00390625" style="0" customWidth="1"/>
    <col min="6" max="6" width="6.140625" style="2" customWidth="1"/>
    <col min="7" max="7" width="5.7109375" style="2" customWidth="1"/>
    <col min="8" max="26" width="5.7109375" style="0" customWidth="1"/>
    <col min="27" max="27" width="2.57421875" style="57" customWidth="1"/>
    <col min="28" max="28" width="5.7109375" style="57" customWidth="1"/>
    <col min="29" max="29" width="4.8515625" style="0" hidden="1" customWidth="1"/>
    <col min="30" max="31" width="11.57421875" style="0" hidden="1" customWidth="1"/>
    <col min="32" max="38" width="9.140625" style="0" hidden="1" customWidth="1"/>
    <col min="39" max="58" width="3.7109375" style="1" hidden="1" customWidth="1"/>
    <col min="59" max="59" width="2.7109375" style="0" hidden="1" customWidth="1"/>
  </cols>
  <sheetData>
    <row r="2" spans="2:58" ht="12.75">
      <c r="B2" s="38"/>
      <c r="C2" s="38"/>
      <c r="D2" s="38"/>
      <c r="E2" s="38"/>
      <c r="F2" s="17"/>
      <c r="G2" s="38"/>
      <c r="AK2" s="1"/>
      <c r="AL2" s="1"/>
      <c r="BE2"/>
      <c r="BF2"/>
    </row>
    <row r="3" spans="2:58" ht="19.5">
      <c r="B3" s="76" t="s">
        <v>0</v>
      </c>
      <c r="C3" s="76"/>
      <c r="D3" s="76"/>
      <c r="E3" s="76"/>
      <c r="F3" s="76"/>
      <c r="G3" s="77"/>
      <c r="AK3" s="1"/>
      <c r="AL3" s="1"/>
      <c r="BE3"/>
      <c r="BF3"/>
    </row>
    <row r="4" spans="2:58" ht="12.75">
      <c r="B4" s="1"/>
      <c r="C4" s="1"/>
      <c r="D4" s="1"/>
      <c r="E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33"/>
      <c r="AB4" s="33"/>
      <c r="AC4">
        <v>1</v>
      </c>
      <c r="AF4">
        <v>1</v>
      </c>
      <c r="AK4" s="1">
        <v>1</v>
      </c>
      <c r="AL4" s="1">
        <v>2</v>
      </c>
      <c r="AM4" s="1">
        <v>3</v>
      </c>
      <c r="AN4" s="1">
        <v>4</v>
      </c>
      <c r="AO4" s="1">
        <v>5</v>
      </c>
      <c r="AP4" s="1">
        <v>6</v>
      </c>
      <c r="AQ4" s="1">
        <v>7</v>
      </c>
      <c r="AR4" s="1">
        <v>8</v>
      </c>
      <c r="AS4" s="1">
        <v>9</v>
      </c>
      <c r="AT4" s="1">
        <v>10</v>
      </c>
      <c r="AU4" s="1">
        <v>11</v>
      </c>
      <c r="AV4" s="1">
        <v>12</v>
      </c>
      <c r="AW4" s="1">
        <v>13</v>
      </c>
      <c r="AX4" s="1">
        <v>14</v>
      </c>
      <c r="AY4" s="1">
        <v>15</v>
      </c>
      <c r="AZ4" s="1">
        <v>16</v>
      </c>
      <c r="BA4" s="1">
        <v>17</v>
      </c>
      <c r="BB4" s="1">
        <v>18</v>
      </c>
      <c r="BC4" s="1">
        <v>19</v>
      </c>
      <c r="BD4" s="1">
        <v>20</v>
      </c>
      <c r="BE4"/>
      <c r="BF4"/>
    </row>
    <row r="5" spans="2:31" ht="12.75">
      <c r="B5" s="12"/>
      <c r="C5" s="14"/>
      <c r="D5" s="14"/>
      <c r="E5" s="14"/>
      <c r="F5" s="19" t="s">
        <v>59</v>
      </c>
      <c r="G5" s="20"/>
      <c r="H5" s="14">
        <v>10</v>
      </c>
      <c r="I5" s="13">
        <f>INT((H5-10)/2)</f>
        <v>0</v>
      </c>
      <c r="J5" s="1"/>
      <c r="K5" s="1"/>
      <c r="L5" s="60" t="s">
        <v>13</v>
      </c>
      <c r="M5" s="65"/>
      <c r="N5" s="65"/>
      <c r="O5" s="66"/>
      <c r="P5" s="60" t="s">
        <v>38</v>
      </c>
      <c r="Q5" s="67"/>
      <c r="R5" s="67"/>
      <c r="S5" s="68"/>
      <c r="T5" s="1"/>
      <c r="U5" s="1"/>
      <c r="V5" s="1"/>
      <c r="W5" s="1"/>
      <c r="X5" s="1"/>
      <c r="Y5" s="1"/>
      <c r="Z5" s="1"/>
      <c r="AA5" s="33"/>
      <c r="AB5" s="33"/>
      <c r="AC5" s="1"/>
      <c r="AD5" s="1"/>
      <c r="AE5" s="1"/>
    </row>
    <row r="6" spans="2:58" ht="12.75">
      <c r="B6" s="21"/>
      <c r="C6" s="10"/>
      <c r="D6" s="10"/>
      <c r="E6" s="10"/>
      <c r="F6" s="17" t="s">
        <v>39</v>
      </c>
      <c r="G6" s="22"/>
      <c r="H6" s="78">
        <v>30</v>
      </c>
      <c r="I6" s="79"/>
      <c r="J6" s="1"/>
      <c r="K6" s="1"/>
      <c r="L6" s="25"/>
      <c r="M6" s="9"/>
      <c r="N6" s="9"/>
      <c r="O6" s="51"/>
      <c r="P6" s="25"/>
      <c r="Q6" s="9"/>
      <c r="R6" s="9"/>
      <c r="S6" s="51"/>
      <c r="T6" s="1"/>
      <c r="U6" s="1"/>
      <c r="V6" s="1"/>
      <c r="W6" s="1"/>
      <c r="X6" s="1"/>
      <c r="Y6" s="1"/>
      <c r="Z6" s="1"/>
      <c r="AA6" s="33"/>
      <c r="AB6" s="33"/>
      <c r="AC6" s="1"/>
      <c r="AD6" s="1"/>
      <c r="AE6" s="1"/>
      <c r="AF6" t="s">
        <v>36</v>
      </c>
      <c r="AH6" t="s">
        <v>36</v>
      </c>
      <c r="AL6" s="2" t="s">
        <v>3</v>
      </c>
      <c r="AM6" s="4">
        <f aca="true" t="shared" si="0" ref="AM6:BF6">IF(G$21&lt;10,5*$AF$33*$AK$16,(G$21-10+5)*$AF$33*$AK$16)</f>
        <v>5</v>
      </c>
      <c r="AN6" s="4">
        <f t="shared" si="0"/>
        <v>5</v>
      </c>
      <c r="AO6" s="4">
        <f t="shared" si="0"/>
        <v>5</v>
      </c>
      <c r="AP6" s="4">
        <f t="shared" si="0"/>
        <v>5</v>
      </c>
      <c r="AQ6" s="4">
        <f t="shared" si="0"/>
        <v>5</v>
      </c>
      <c r="AR6" s="4">
        <f t="shared" si="0"/>
        <v>5</v>
      </c>
      <c r="AS6" s="4">
        <f t="shared" si="0"/>
        <v>5</v>
      </c>
      <c r="AT6" s="4">
        <f t="shared" si="0"/>
        <v>5</v>
      </c>
      <c r="AU6" s="4">
        <f t="shared" si="0"/>
        <v>5</v>
      </c>
      <c r="AV6" s="4">
        <f t="shared" si="0"/>
        <v>5</v>
      </c>
      <c r="AW6" s="4">
        <f t="shared" si="0"/>
        <v>6</v>
      </c>
      <c r="AX6" s="4">
        <f t="shared" si="0"/>
        <v>7</v>
      </c>
      <c r="AY6" s="4">
        <f t="shared" si="0"/>
        <v>8</v>
      </c>
      <c r="AZ6" s="4">
        <f t="shared" si="0"/>
        <v>9</v>
      </c>
      <c r="BA6" s="4">
        <f t="shared" si="0"/>
        <v>10</v>
      </c>
      <c r="BB6" s="4">
        <f t="shared" si="0"/>
        <v>11</v>
      </c>
      <c r="BC6" s="4">
        <f t="shared" si="0"/>
        <v>12</v>
      </c>
      <c r="BD6" s="4">
        <f t="shared" si="0"/>
        <v>13</v>
      </c>
      <c r="BE6" s="4">
        <f t="shared" si="0"/>
        <v>14</v>
      </c>
      <c r="BF6" s="4">
        <f t="shared" si="0"/>
        <v>15</v>
      </c>
    </row>
    <row r="7" spans="2:58" ht="12.75">
      <c r="B7" s="23"/>
      <c r="C7" s="15"/>
      <c r="D7" s="15"/>
      <c r="E7" s="15"/>
      <c r="F7" s="16" t="s">
        <v>11</v>
      </c>
      <c r="G7" s="24"/>
      <c r="H7" s="80">
        <v>0</v>
      </c>
      <c r="I7" s="81"/>
      <c r="J7" s="1"/>
      <c r="K7" s="1"/>
      <c r="L7" s="7"/>
      <c r="M7" s="8"/>
      <c r="N7" s="8"/>
      <c r="O7" s="52"/>
      <c r="P7" s="7"/>
      <c r="Q7" s="8"/>
      <c r="R7" s="8"/>
      <c r="S7" s="52"/>
      <c r="T7" s="1"/>
      <c r="U7" s="1"/>
      <c r="V7" s="1"/>
      <c r="W7" s="1"/>
      <c r="X7" s="1"/>
      <c r="Y7" s="1"/>
      <c r="Z7" s="1"/>
      <c r="AA7" s="33"/>
      <c r="AB7" s="33"/>
      <c r="AC7" s="1"/>
      <c r="AD7" s="1"/>
      <c r="AE7" s="1"/>
      <c r="AF7" s="3" t="s">
        <v>32</v>
      </c>
      <c r="AH7" s="3" t="s">
        <v>33</v>
      </c>
      <c r="AL7" s="2" t="s">
        <v>4</v>
      </c>
      <c r="AM7" s="4">
        <f aca="true" t="shared" si="1" ref="AM7:BF7">IF(G$21&lt;10,3*$AK$16,((G$21-10)/2+3)*$AK$16)</f>
        <v>3</v>
      </c>
      <c r="AN7" s="4">
        <f t="shared" si="1"/>
        <v>3</v>
      </c>
      <c r="AO7" s="4">
        <f t="shared" si="1"/>
        <v>3</v>
      </c>
      <c r="AP7" s="4">
        <f t="shared" si="1"/>
        <v>3</v>
      </c>
      <c r="AQ7" s="4">
        <f t="shared" si="1"/>
        <v>3</v>
      </c>
      <c r="AR7" s="4">
        <f t="shared" si="1"/>
        <v>3</v>
      </c>
      <c r="AS7" s="4">
        <f t="shared" si="1"/>
        <v>3</v>
      </c>
      <c r="AT7" s="4">
        <f t="shared" si="1"/>
        <v>3</v>
      </c>
      <c r="AU7" s="4">
        <f t="shared" si="1"/>
        <v>3</v>
      </c>
      <c r="AV7" s="4">
        <f t="shared" si="1"/>
        <v>3</v>
      </c>
      <c r="AW7" s="4">
        <f t="shared" si="1"/>
        <v>3.5</v>
      </c>
      <c r="AX7" s="4">
        <f t="shared" si="1"/>
        <v>4</v>
      </c>
      <c r="AY7" s="4">
        <f t="shared" si="1"/>
        <v>4.5</v>
      </c>
      <c r="AZ7" s="4">
        <f t="shared" si="1"/>
        <v>5</v>
      </c>
      <c r="BA7" s="4">
        <f t="shared" si="1"/>
        <v>5.5</v>
      </c>
      <c r="BB7" s="4">
        <f t="shared" si="1"/>
        <v>6</v>
      </c>
      <c r="BC7" s="4">
        <f t="shared" si="1"/>
        <v>6.5</v>
      </c>
      <c r="BD7" s="4">
        <f t="shared" si="1"/>
        <v>7</v>
      </c>
      <c r="BE7" s="4">
        <f t="shared" si="1"/>
        <v>7.5</v>
      </c>
      <c r="BF7" s="4">
        <f t="shared" si="1"/>
        <v>8</v>
      </c>
    </row>
    <row r="8" spans="2:58" ht="12.75">
      <c r="B8" s="21"/>
      <c r="C8" s="10"/>
      <c r="D8" s="10"/>
      <c r="E8" s="10"/>
      <c r="F8" s="17" t="s">
        <v>60</v>
      </c>
      <c r="G8" s="22"/>
      <c r="H8" s="63">
        <v>0</v>
      </c>
      <c r="I8" s="64"/>
      <c r="J8" s="1"/>
      <c r="K8" s="1"/>
      <c r="L8" s="60" t="s">
        <v>37</v>
      </c>
      <c r="M8" s="61"/>
      <c r="N8" s="61"/>
      <c r="O8" s="62"/>
      <c r="P8" s="60" t="s">
        <v>38</v>
      </c>
      <c r="Q8" s="61"/>
      <c r="R8" s="61"/>
      <c r="S8" s="62"/>
      <c r="T8" s="1"/>
      <c r="U8" s="1"/>
      <c r="V8" s="1"/>
      <c r="W8" s="1"/>
      <c r="X8" s="1"/>
      <c r="Y8" s="1"/>
      <c r="Z8" s="1"/>
      <c r="AA8" s="33"/>
      <c r="AB8" s="33"/>
      <c r="AC8" s="1"/>
      <c r="AD8" s="1"/>
      <c r="AE8" s="1"/>
      <c r="AF8" t="s">
        <v>14</v>
      </c>
      <c r="AG8">
        <v>0</v>
      </c>
      <c r="AH8" t="s">
        <v>22</v>
      </c>
      <c r="AI8">
        <v>-1</v>
      </c>
      <c r="AL8" s="2" t="s">
        <v>5</v>
      </c>
      <c r="AM8" s="4">
        <f aca="true" t="shared" si="2" ref="AM8:BF8">IF(G$21&lt;10,2*$AF$33*$AK$16,((G$21-10)/4+2)*$AF$33*$AK$16)</f>
        <v>2</v>
      </c>
      <c r="AN8" s="4">
        <f t="shared" si="2"/>
        <v>2</v>
      </c>
      <c r="AO8" s="4">
        <f t="shared" si="2"/>
        <v>2</v>
      </c>
      <c r="AP8" s="4">
        <f t="shared" si="2"/>
        <v>2</v>
      </c>
      <c r="AQ8" s="4">
        <f t="shared" si="2"/>
        <v>2</v>
      </c>
      <c r="AR8" s="4">
        <f t="shared" si="2"/>
        <v>2</v>
      </c>
      <c r="AS8" s="4">
        <f t="shared" si="2"/>
        <v>2</v>
      </c>
      <c r="AT8" s="4">
        <f t="shared" si="2"/>
        <v>2</v>
      </c>
      <c r="AU8" s="4">
        <f t="shared" si="2"/>
        <v>2</v>
      </c>
      <c r="AV8" s="4">
        <f t="shared" si="2"/>
        <v>2</v>
      </c>
      <c r="AW8" s="4">
        <f t="shared" si="2"/>
        <v>2.25</v>
      </c>
      <c r="AX8" s="4">
        <f t="shared" si="2"/>
        <v>2.5</v>
      </c>
      <c r="AY8" s="4">
        <f t="shared" si="2"/>
        <v>2.75</v>
      </c>
      <c r="AZ8" s="4">
        <f t="shared" si="2"/>
        <v>3</v>
      </c>
      <c r="BA8" s="4">
        <f t="shared" si="2"/>
        <v>3.25</v>
      </c>
      <c r="BB8" s="4">
        <f t="shared" si="2"/>
        <v>3.5</v>
      </c>
      <c r="BC8" s="4">
        <f t="shared" si="2"/>
        <v>3.75</v>
      </c>
      <c r="BD8" s="4">
        <f t="shared" si="2"/>
        <v>4</v>
      </c>
      <c r="BE8" s="4">
        <f t="shared" si="2"/>
        <v>4.25</v>
      </c>
      <c r="BF8" s="4">
        <f t="shared" si="2"/>
        <v>4.5</v>
      </c>
    </row>
    <row r="9" spans="2:58" ht="12.75">
      <c r="B9" s="23"/>
      <c r="C9" s="15"/>
      <c r="D9" s="15"/>
      <c r="E9" s="15"/>
      <c r="F9" s="16" t="s">
        <v>43</v>
      </c>
      <c r="G9" s="24"/>
      <c r="H9" s="80">
        <v>60</v>
      </c>
      <c r="I9" s="81"/>
      <c r="J9" s="1"/>
      <c r="K9" s="1"/>
      <c r="L9" s="25"/>
      <c r="M9" s="9"/>
      <c r="N9" s="9"/>
      <c r="O9" s="51"/>
      <c r="P9" s="25"/>
      <c r="Q9" s="9"/>
      <c r="R9" s="9"/>
      <c r="S9" s="51"/>
      <c r="T9" s="1"/>
      <c r="U9" s="1"/>
      <c r="V9" s="1"/>
      <c r="W9" s="1"/>
      <c r="X9" s="1"/>
      <c r="Y9" s="1"/>
      <c r="Z9" s="1"/>
      <c r="AA9" s="33"/>
      <c r="AB9" s="33"/>
      <c r="AC9" s="1"/>
      <c r="AD9" s="1"/>
      <c r="AE9" s="1"/>
      <c r="AF9" t="s">
        <v>15</v>
      </c>
      <c r="AG9">
        <v>0</v>
      </c>
      <c r="AH9" t="s">
        <v>23</v>
      </c>
      <c r="AI9">
        <v>-1</v>
      </c>
      <c r="AL9" s="2" t="s">
        <v>8</v>
      </c>
      <c r="AM9" s="4">
        <f aca="true" t="shared" si="3" ref="AM9:BF9">IF(G$21&lt;10,2*$AK$16,((G$21-10)/8+2)*$AK$16)</f>
        <v>2</v>
      </c>
      <c r="AN9" s="4">
        <f t="shared" si="3"/>
        <v>2</v>
      </c>
      <c r="AO9" s="4">
        <f t="shared" si="3"/>
        <v>2</v>
      </c>
      <c r="AP9" s="4">
        <f t="shared" si="3"/>
        <v>2</v>
      </c>
      <c r="AQ9" s="4">
        <f t="shared" si="3"/>
        <v>2</v>
      </c>
      <c r="AR9" s="4">
        <f t="shared" si="3"/>
        <v>2</v>
      </c>
      <c r="AS9" s="4">
        <f t="shared" si="3"/>
        <v>2</v>
      </c>
      <c r="AT9" s="4">
        <f t="shared" si="3"/>
        <v>2</v>
      </c>
      <c r="AU9" s="4">
        <f t="shared" si="3"/>
        <v>2</v>
      </c>
      <c r="AV9" s="4">
        <f t="shared" si="3"/>
        <v>2</v>
      </c>
      <c r="AW9" s="4">
        <f t="shared" si="3"/>
        <v>2.125</v>
      </c>
      <c r="AX9" s="4">
        <f t="shared" si="3"/>
        <v>2.25</v>
      </c>
      <c r="AY9" s="4">
        <f t="shared" si="3"/>
        <v>2.375</v>
      </c>
      <c r="AZ9" s="4">
        <f t="shared" si="3"/>
        <v>2.5</v>
      </c>
      <c r="BA9" s="4">
        <f t="shared" si="3"/>
        <v>2.625</v>
      </c>
      <c r="BB9" s="4">
        <f t="shared" si="3"/>
        <v>2.75</v>
      </c>
      <c r="BC9" s="4">
        <f t="shared" si="3"/>
        <v>2.875</v>
      </c>
      <c r="BD9" s="4">
        <f t="shared" si="3"/>
        <v>3</v>
      </c>
      <c r="BE9" s="4">
        <f t="shared" si="3"/>
        <v>3.125</v>
      </c>
      <c r="BF9" s="4">
        <f t="shared" si="3"/>
        <v>3.25</v>
      </c>
    </row>
    <row r="10" spans="2:58" ht="12.75">
      <c r="B10" s="21"/>
      <c r="C10" s="10"/>
      <c r="D10" s="10"/>
      <c r="E10" s="10"/>
      <c r="F10" s="17" t="s">
        <v>44</v>
      </c>
      <c r="G10" s="22"/>
      <c r="H10" s="78"/>
      <c r="I10" s="79"/>
      <c r="J10" s="1"/>
      <c r="K10" s="1"/>
      <c r="L10" s="7"/>
      <c r="M10" s="8"/>
      <c r="N10" s="8"/>
      <c r="O10" s="52"/>
      <c r="P10" s="7"/>
      <c r="Q10" s="8"/>
      <c r="R10" s="8"/>
      <c r="S10" s="52"/>
      <c r="T10" s="1"/>
      <c r="U10" s="1"/>
      <c r="V10" s="1"/>
      <c r="W10" s="1"/>
      <c r="X10" s="1"/>
      <c r="Y10" s="1"/>
      <c r="Z10" s="1"/>
      <c r="AA10" s="33"/>
      <c r="AB10" s="33"/>
      <c r="AC10" s="1"/>
      <c r="AD10" s="1"/>
      <c r="AE10" s="1"/>
      <c r="AF10" t="s">
        <v>16</v>
      </c>
      <c r="AG10">
        <v>-1</v>
      </c>
      <c r="AH10" t="s">
        <v>24</v>
      </c>
      <c r="AI10">
        <v>-1</v>
      </c>
      <c r="AL10" s="2" t="s">
        <v>50</v>
      </c>
      <c r="AM10" s="4">
        <f aca="true" t="shared" si="4" ref="AM10:BF10">IF(G$21&lt;10,1*$AK$16,((G$21-10)/8+1)*$AK$16)</f>
        <v>1</v>
      </c>
      <c r="AN10" s="4">
        <f t="shared" si="4"/>
        <v>1</v>
      </c>
      <c r="AO10" s="4">
        <f t="shared" si="4"/>
        <v>1</v>
      </c>
      <c r="AP10" s="4">
        <f t="shared" si="4"/>
        <v>1</v>
      </c>
      <c r="AQ10" s="4">
        <f t="shared" si="4"/>
        <v>1</v>
      </c>
      <c r="AR10" s="4">
        <f t="shared" si="4"/>
        <v>1</v>
      </c>
      <c r="AS10" s="4">
        <f t="shared" si="4"/>
        <v>1</v>
      </c>
      <c r="AT10" s="4">
        <f t="shared" si="4"/>
        <v>1</v>
      </c>
      <c r="AU10" s="4">
        <f t="shared" si="4"/>
        <v>1</v>
      </c>
      <c r="AV10" s="4">
        <f t="shared" si="4"/>
        <v>1</v>
      </c>
      <c r="AW10" s="4">
        <f t="shared" si="4"/>
        <v>1.125</v>
      </c>
      <c r="AX10" s="4">
        <f t="shared" si="4"/>
        <v>1.25</v>
      </c>
      <c r="AY10" s="4">
        <f t="shared" si="4"/>
        <v>1.375</v>
      </c>
      <c r="AZ10" s="4">
        <f t="shared" si="4"/>
        <v>1.5</v>
      </c>
      <c r="BA10" s="4">
        <f t="shared" si="4"/>
        <v>1.625</v>
      </c>
      <c r="BB10" s="4">
        <f t="shared" si="4"/>
        <v>1.75</v>
      </c>
      <c r="BC10" s="4">
        <f t="shared" si="4"/>
        <v>1.875</v>
      </c>
      <c r="BD10" s="4">
        <f t="shared" si="4"/>
        <v>2</v>
      </c>
      <c r="BE10" s="4">
        <f t="shared" si="4"/>
        <v>2.125</v>
      </c>
      <c r="BF10" s="4">
        <f t="shared" si="4"/>
        <v>2.25</v>
      </c>
    </row>
    <row r="11" spans="2:38" ht="12.75">
      <c r="B11" s="23"/>
      <c r="C11" s="15"/>
      <c r="D11" s="15"/>
      <c r="E11" s="15"/>
      <c r="F11" s="18" t="s">
        <v>42</v>
      </c>
      <c r="G11" s="27"/>
      <c r="H11" s="80"/>
      <c r="I11" s="81"/>
      <c r="J11" s="1"/>
      <c r="K11" s="1"/>
      <c r="T11" s="1"/>
      <c r="U11" s="1"/>
      <c r="V11" s="1"/>
      <c r="W11" s="1"/>
      <c r="X11" s="1"/>
      <c r="Y11" s="1"/>
      <c r="Z11" s="1"/>
      <c r="AA11" s="33"/>
      <c r="AB11" s="33"/>
      <c r="AC11" s="1"/>
      <c r="AD11" s="1"/>
      <c r="AE11" s="1"/>
      <c r="AF11" t="s">
        <v>17</v>
      </c>
      <c r="AG11">
        <v>-2</v>
      </c>
      <c r="AH11" t="s">
        <v>25</v>
      </c>
      <c r="AI11">
        <v>-2</v>
      </c>
      <c r="AL11" s="2"/>
    </row>
    <row r="12" spans="2:38" ht="12.75">
      <c r="B12" s="21"/>
      <c r="C12" s="10"/>
      <c r="D12" s="10"/>
      <c r="E12" s="10"/>
      <c r="F12" s="53" t="s">
        <v>40</v>
      </c>
      <c r="G12" s="54"/>
      <c r="H12" s="78"/>
      <c r="I12" s="7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3"/>
      <c r="AB12" s="33"/>
      <c r="AC12" s="1"/>
      <c r="AD12" s="1"/>
      <c r="AE12" s="1"/>
      <c r="AF12" s="3" t="s">
        <v>34</v>
      </c>
      <c r="AH12" t="s">
        <v>26</v>
      </c>
      <c r="AI12">
        <v>-2</v>
      </c>
      <c r="AL12" s="2" t="s">
        <v>54</v>
      </c>
    </row>
    <row r="13" spans="2:58" ht="12.75">
      <c r="B13" s="30"/>
      <c r="C13" s="31"/>
      <c r="D13" s="31"/>
      <c r="E13" s="31"/>
      <c r="F13" s="55" t="s">
        <v>53</v>
      </c>
      <c r="G13" s="56"/>
      <c r="H13" s="82"/>
      <c r="I13" s="8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3"/>
      <c r="AB13" s="33"/>
      <c r="AC13" s="1"/>
      <c r="AD13" s="1"/>
      <c r="AE13" s="1"/>
      <c r="AF13" t="s">
        <v>28</v>
      </c>
      <c r="AG13">
        <v>-3</v>
      </c>
      <c r="AH13" t="s">
        <v>27</v>
      </c>
      <c r="AI13">
        <v>-10</v>
      </c>
      <c r="AK13" s="1" t="s">
        <v>51</v>
      </c>
      <c r="AL13" s="1">
        <f>AK14*6</f>
        <v>360</v>
      </c>
      <c r="AM13" s="1">
        <f aca="true" t="shared" si="5" ref="AM13:BF13">AM6*12</f>
        <v>60</v>
      </c>
      <c r="AN13" s="1">
        <f t="shared" si="5"/>
        <v>60</v>
      </c>
      <c r="AO13" s="1">
        <f t="shared" si="5"/>
        <v>60</v>
      </c>
      <c r="AP13" s="1">
        <f t="shared" si="5"/>
        <v>60</v>
      </c>
      <c r="AQ13" s="1">
        <f t="shared" si="5"/>
        <v>60</v>
      </c>
      <c r="AR13" s="1">
        <f t="shared" si="5"/>
        <v>60</v>
      </c>
      <c r="AS13" s="1">
        <f t="shared" si="5"/>
        <v>60</v>
      </c>
      <c r="AT13" s="1">
        <f t="shared" si="5"/>
        <v>60</v>
      </c>
      <c r="AU13" s="1">
        <f t="shared" si="5"/>
        <v>60</v>
      </c>
      <c r="AV13" s="1">
        <f t="shared" si="5"/>
        <v>60</v>
      </c>
      <c r="AW13" s="1">
        <f t="shared" si="5"/>
        <v>72</v>
      </c>
      <c r="AX13" s="1">
        <f t="shared" si="5"/>
        <v>84</v>
      </c>
      <c r="AY13" s="1">
        <f t="shared" si="5"/>
        <v>96</v>
      </c>
      <c r="AZ13" s="1">
        <f t="shared" si="5"/>
        <v>108</v>
      </c>
      <c r="BA13" s="1">
        <f t="shared" si="5"/>
        <v>120</v>
      </c>
      <c r="BB13" s="1">
        <f t="shared" si="5"/>
        <v>132</v>
      </c>
      <c r="BC13" s="1">
        <f t="shared" si="5"/>
        <v>144</v>
      </c>
      <c r="BD13" s="1">
        <f t="shared" si="5"/>
        <v>156</v>
      </c>
      <c r="BE13" s="1">
        <f t="shared" si="5"/>
        <v>168</v>
      </c>
      <c r="BF13" s="1">
        <f t="shared" si="5"/>
        <v>180</v>
      </c>
    </row>
    <row r="14" spans="10:58" ht="12.75"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3"/>
      <c r="AB14" s="33"/>
      <c r="AC14" s="1"/>
      <c r="AD14" s="1"/>
      <c r="AE14" s="1"/>
      <c r="AF14" t="s">
        <v>29</v>
      </c>
      <c r="AG14">
        <v>-4</v>
      </c>
      <c r="AK14" s="2">
        <f>H9</f>
        <v>60</v>
      </c>
      <c r="AL14" s="2">
        <f>AK14*2</f>
        <v>120</v>
      </c>
      <c r="AM14" s="1">
        <f>AM7*12</f>
        <v>36</v>
      </c>
      <c r="AN14" s="1">
        <f aca="true" t="shared" si="6" ref="AN14:BB14">AN7*12</f>
        <v>36</v>
      </c>
      <c r="AO14" s="1">
        <f t="shared" si="6"/>
        <v>36</v>
      </c>
      <c r="AP14" s="1">
        <f t="shared" si="6"/>
        <v>36</v>
      </c>
      <c r="AQ14" s="1">
        <f t="shared" si="6"/>
        <v>36</v>
      </c>
      <c r="AR14" s="1">
        <f t="shared" si="6"/>
        <v>36</v>
      </c>
      <c r="AS14" s="1">
        <f t="shared" si="6"/>
        <v>36</v>
      </c>
      <c r="AT14" s="1">
        <f t="shared" si="6"/>
        <v>36</v>
      </c>
      <c r="AU14" s="1">
        <f t="shared" si="6"/>
        <v>36</v>
      </c>
      <c r="AV14" s="1">
        <f t="shared" si="6"/>
        <v>36</v>
      </c>
      <c r="AW14" s="1">
        <f t="shared" si="6"/>
        <v>42</v>
      </c>
      <c r="AX14" s="1">
        <f t="shared" si="6"/>
        <v>48</v>
      </c>
      <c r="AY14" s="1">
        <f t="shared" si="6"/>
        <v>54</v>
      </c>
      <c r="AZ14" s="1">
        <f t="shared" si="6"/>
        <v>60</v>
      </c>
      <c r="BA14" s="1">
        <f t="shared" si="6"/>
        <v>66</v>
      </c>
      <c r="BB14" s="1">
        <f t="shared" si="6"/>
        <v>72</v>
      </c>
      <c r="BC14" s="1">
        <f>BC7*12</f>
        <v>78</v>
      </c>
      <c r="BD14" s="1">
        <f>BD7*12</f>
        <v>84</v>
      </c>
      <c r="BE14" s="1">
        <f>BE7*12</f>
        <v>90</v>
      </c>
      <c r="BF14" s="1">
        <f>BF7*12</f>
        <v>96</v>
      </c>
    </row>
    <row r="15" spans="2:58" ht="12.75">
      <c r="B15" s="12"/>
      <c r="C15" s="14"/>
      <c r="D15" s="14"/>
      <c r="E15" s="14"/>
      <c r="F15" s="19" t="s">
        <v>10</v>
      </c>
      <c r="G15" s="19"/>
      <c r="H15" s="69">
        <f>AD25+AF24</f>
        <v>0</v>
      </c>
      <c r="I15" s="7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33"/>
      <c r="AB15" s="33"/>
      <c r="AC15" s="1"/>
      <c r="AD15" s="1"/>
      <c r="AE15" s="1"/>
      <c r="AF15" t="s">
        <v>30</v>
      </c>
      <c r="AG15">
        <v>-5</v>
      </c>
      <c r="AK15" s="1" t="s">
        <v>55</v>
      </c>
      <c r="AL15" s="2">
        <f>AK14*1.5</f>
        <v>90</v>
      </c>
      <c r="AM15" s="1">
        <f>AM8*12</f>
        <v>24</v>
      </c>
      <c r="AN15" s="1">
        <f aca="true" t="shared" si="7" ref="AN15:BF16">AN8*12</f>
        <v>24</v>
      </c>
      <c r="AO15" s="1">
        <f t="shared" si="7"/>
        <v>24</v>
      </c>
      <c r="AP15" s="1">
        <f t="shared" si="7"/>
        <v>24</v>
      </c>
      <c r="AQ15" s="1">
        <f t="shared" si="7"/>
        <v>24</v>
      </c>
      <c r="AR15" s="1">
        <f t="shared" si="7"/>
        <v>24</v>
      </c>
      <c r="AS15" s="1">
        <f t="shared" si="7"/>
        <v>24</v>
      </c>
      <c r="AT15" s="1">
        <f t="shared" si="7"/>
        <v>24</v>
      </c>
      <c r="AU15" s="1">
        <f t="shared" si="7"/>
        <v>24</v>
      </c>
      <c r="AV15" s="1">
        <f t="shared" si="7"/>
        <v>24</v>
      </c>
      <c r="AW15" s="1">
        <f t="shared" si="7"/>
        <v>27</v>
      </c>
      <c r="AX15" s="1">
        <f t="shared" si="7"/>
        <v>30</v>
      </c>
      <c r="AY15" s="1">
        <f t="shared" si="7"/>
        <v>33</v>
      </c>
      <c r="AZ15" s="1">
        <f t="shared" si="7"/>
        <v>36</v>
      </c>
      <c r="BA15" s="1">
        <f t="shared" si="7"/>
        <v>39</v>
      </c>
      <c r="BB15" s="1">
        <f t="shared" si="7"/>
        <v>42</v>
      </c>
      <c r="BC15" s="1">
        <f t="shared" si="7"/>
        <v>45</v>
      </c>
      <c r="BD15" s="1">
        <f t="shared" si="7"/>
        <v>48</v>
      </c>
      <c r="BE15" s="1">
        <f t="shared" si="7"/>
        <v>51</v>
      </c>
      <c r="BF15" s="1">
        <f t="shared" si="7"/>
        <v>54</v>
      </c>
    </row>
    <row r="16" spans="2:58" ht="12.75">
      <c r="B16" s="7"/>
      <c r="C16" s="8"/>
      <c r="D16" s="8"/>
      <c r="E16" s="8"/>
      <c r="F16" s="28" t="s">
        <v>12</v>
      </c>
      <c r="G16" s="28"/>
      <c r="H16" s="71">
        <f>I5+H7+H8+H15+IF(AD31,10,0)+IF(AE30,30,0)</f>
        <v>0</v>
      </c>
      <c r="I16" s="7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3"/>
      <c r="AB16" s="33"/>
      <c r="AC16" s="1"/>
      <c r="AD16" s="1"/>
      <c r="AE16" s="1"/>
      <c r="AF16" t="s">
        <v>31</v>
      </c>
      <c r="AG16">
        <v>-4</v>
      </c>
      <c r="AK16" s="1">
        <f>Speed/30</f>
        <v>1</v>
      </c>
      <c r="AL16" s="2">
        <f>AK14</f>
        <v>60</v>
      </c>
      <c r="AM16" s="1">
        <f>AM9*12</f>
        <v>24</v>
      </c>
      <c r="AN16" s="1">
        <f t="shared" si="7"/>
        <v>24</v>
      </c>
      <c r="AO16" s="1">
        <f t="shared" si="7"/>
        <v>24</v>
      </c>
      <c r="AP16" s="1">
        <f t="shared" si="7"/>
        <v>24</v>
      </c>
      <c r="AQ16" s="1">
        <f t="shared" si="7"/>
        <v>24</v>
      </c>
      <c r="AR16" s="1">
        <f t="shared" si="7"/>
        <v>24</v>
      </c>
      <c r="AS16" s="1">
        <f t="shared" si="7"/>
        <v>24</v>
      </c>
      <c r="AT16" s="1">
        <f t="shared" si="7"/>
        <v>24</v>
      </c>
      <c r="AU16" s="1">
        <f t="shared" si="7"/>
        <v>24</v>
      </c>
      <c r="AV16" s="1">
        <f t="shared" si="7"/>
        <v>24</v>
      </c>
      <c r="AW16" s="1">
        <f t="shared" si="7"/>
        <v>25.5</v>
      </c>
      <c r="AX16" s="1">
        <f t="shared" si="7"/>
        <v>27</v>
      </c>
      <c r="AY16" s="1">
        <f t="shared" si="7"/>
        <v>28.5</v>
      </c>
      <c r="AZ16" s="1">
        <f t="shared" si="7"/>
        <v>30</v>
      </c>
      <c r="BA16" s="1">
        <f t="shared" si="7"/>
        <v>31.5</v>
      </c>
      <c r="BB16" s="1">
        <f t="shared" si="7"/>
        <v>33</v>
      </c>
      <c r="BC16" s="1">
        <f t="shared" si="7"/>
        <v>34.5</v>
      </c>
      <c r="BD16" s="1">
        <f t="shared" si="7"/>
        <v>36</v>
      </c>
      <c r="BE16" s="1">
        <f t="shared" si="7"/>
        <v>37.5</v>
      </c>
      <c r="BF16" s="1">
        <f t="shared" si="7"/>
        <v>39</v>
      </c>
    </row>
    <row r="17" spans="10:58" ht="12.75"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33"/>
      <c r="AB17" s="33"/>
      <c r="AC17" s="1"/>
      <c r="AD17" s="1"/>
      <c r="AE17" s="1"/>
      <c r="AF17" s="3" t="s">
        <v>35</v>
      </c>
      <c r="AK17" s="1"/>
      <c r="AL17" s="2">
        <f>AK14</f>
        <v>60</v>
      </c>
      <c r="AM17" s="1">
        <f>AM10*12</f>
        <v>12</v>
      </c>
      <c r="AN17" s="1">
        <f aca="true" t="shared" si="8" ref="AN17:BF17">AN10*12</f>
        <v>12</v>
      </c>
      <c r="AO17" s="1">
        <f t="shared" si="8"/>
        <v>12</v>
      </c>
      <c r="AP17" s="1">
        <f t="shared" si="8"/>
        <v>12</v>
      </c>
      <c r="AQ17" s="1">
        <f t="shared" si="8"/>
        <v>12</v>
      </c>
      <c r="AR17" s="1">
        <f t="shared" si="8"/>
        <v>12</v>
      </c>
      <c r="AS17" s="1">
        <f t="shared" si="8"/>
        <v>12</v>
      </c>
      <c r="AT17" s="1">
        <f t="shared" si="8"/>
        <v>12</v>
      </c>
      <c r="AU17" s="1">
        <f t="shared" si="8"/>
        <v>12</v>
      </c>
      <c r="AV17" s="1">
        <f t="shared" si="8"/>
        <v>12</v>
      </c>
      <c r="AW17" s="1">
        <f t="shared" si="8"/>
        <v>13.5</v>
      </c>
      <c r="AX17" s="1">
        <f t="shared" si="8"/>
        <v>15</v>
      </c>
      <c r="AY17" s="1">
        <f t="shared" si="8"/>
        <v>16.5</v>
      </c>
      <c r="AZ17" s="1">
        <f t="shared" si="8"/>
        <v>18</v>
      </c>
      <c r="BA17" s="1">
        <f t="shared" si="8"/>
        <v>19.5</v>
      </c>
      <c r="BB17" s="1">
        <f t="shared" si="8"/>
        <v>21</v>
      </c>
      <c r="BC17" s="1">
        <f t="shared" si="8"/>
        <v>22.5</v>
      </c>
      <c r="BD17" s="1">
        <f t="shared" si="8"/>
        <v>24</v>
      </c>
      <c r="BE17" s="1">
        <f t="shared" si="8"/>
        <v>25.5</v>
      </c>
      <c r="BF17" s="1">
        <f t="shared" si="8"/>
        <v>27</v>
      </c>
    </row>
    <row r="18" spans="10:38" ht="12.75"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  <c r="AC18" s="1"/>
      <c r="AD18" s="1"/>
      <c r="AE18" s="1"/>
      <c r="AF18" t="s">
        <v>18</v>
      </c>
      <c r="AG18">
        <v>-7</v>
      </c>
      <c r="AK18" s="1"/>
      <c r="AL18" s="2"/>
    </row>
    <row r="19" spans="2:58" ht="15">
      <c r="B19" s="1"/>
      <c r="C19" s="1"/>
      <c r="D19" s="1"/>
      <c r="E19" s="1"/>
      <c r="F19" s="73" t="s">
        <v>49</v>
      </c>
      <c r="G19" s="73"/>
      <c r="H19" s="73"/>
      <c r="I19" s="7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  <c r="AC19" s="1"/>
      <c r="AD19" s="1"/>
      <c r="AE19" s="1"/>
      <c r="AF19">
        <v>-6</v>
      </c>
      <c r="AJ19" s="1"/>
      <c r="AK19" s="2">
        <f>AL13/12</f>
        <v>30</v>
      </c>
      <c r="AL19" s="1">
        <f aca="true" t="shared" si="9" ref="AL19:BE19">AK26*12</f>
        <v>120</v>
      </c>
      <c r="AM19" s="1">
        <f t="shared" si="9"/>
        <v>120</v>
      </c>
      <c r="AN19" s="1">
        <f t="shared" si="9"/>
        <v>120</v>
      </c>
      <c r="AO19" s="1">
        <f t="shared" si="9"/>
        <v>120</v>
      </c>
      <c r="AP19" s="1">
        <f t="shared" si="9"/>
        <v>120</v>
      </c>
      <c r="AQ19" s="1">
        <f t="shared" si="9"/>
        <v>120</v>
      </c>
      <c r="AR19" s="1">
        <f t="shared" si="9"/>
        <v>120</v>
      </c>
      <c r="AS19" s="1">
        <f t="shared" si="9"/>
        <v>120</v>
      </c>
      <c r="AT19" s="1">
        <f t="shared" si="9"/>
        <v>120</v>
      </c>
      <c r="AU19" s="1">
        <f t="shared" si="9"/>
        <v>120</v>
      </c>
      <c r="AV19" s="1">
        <f t="shared" si="9"/>
        <v>144</v>
      </c>
      <c r="AW19" s="1">
        <f t="shared" si="9"/>
        <v>168</v>
      </c>
      <c r="AX19" s="1">
        <f t="shared" si="9"/>
        <v>192</v>
      </c>
      <c r="AY19" s="1">
        <f t="shared" si="9"/>
        <v>216</v>
      </c>
      <c r="AZ19" s="1">
        <f t="shared" si="9"/>
        <v>240</v>
      </c>
      <c r="BA19" s="1">
        <f t="shared" si="9"/>
        <v>264</v>
      </c>
      <c r="BB19" s="1">
        <f t="shared" si="9"/>
        <v>288</v>
      </c>
      <c r="BC19" s="1">
        <f t="shared" si="9"/>
        <v>312</v>
      </c>
      <c r="BD19" s="1">
        <f t="shared" si="9"/>
        <v>336</v>
      </c>
      <c r="BE19" s="1">
        <f t="shared" si="9"/>
        <v>360</v>
      </c>
      <c r="BF19"/>
    </row>
    <row r="20" spans="2:58" ht="12.75">
      <c r="B20" s="12"/>
      <c r="C20" s="14"/>
      <c r="D20" s="14"/>
      <c r="E20" s="14"/>
      <c r="F20" s="20" t="s">
        <v>1</v>
      </c>
      <c r="G20" s="39">
        <v>1</v>
      </c>
      <c r="H20" s="39">
        <v>2</v>
      </c>
      <c r="I20" s="39">
        <v>3</v>
      </c>
      <c r="J20" s="39">
        <v>4</v>
      </c>
      <c r="K20" s="39">
        <v>5</v>
      </c>
      <c r="L20" s="39">
        <v>6</v>
      </c>
      <c r="M20" s="39">
        <v>7</v>
      </c>
      <c r="N20" s="39">
        <v>8</v>
      </c>
      <c r="O20" s="39">
        <v>9</v>
      </c>
      <c r="P20" s="39">
        <v>10</v>
      </c>
      <c r="Q20" s="39">
        <v>11</v>
      </c>
      <c r="R20" s="39">
        <v>12</v>
      </c>
      <c r="S20" s="39">
        <v>13</v>
      </c>
      <c r="T20" s="39">
        <v>14</v>
      </c>
      <c r="U20" s="39">
        <v>15</v>
      </c>
      <c r="V20" s="39">
        <v>16</v>
      </c>
      <c r="W20" s="39">
        <v>17</v>
      </c>
      <c r="X20" s="39">
        <v>18</v>
      </c>
      <c r="Y20" s="39">
        <v>19</v>
      </c>
      <c r="Z20" s="40">
        <v>20</v>
      </c>
      <c r="AA20" s="11"/>
      <c r="AB20" s="11"/>
      <c r="AC20" s="1"/>
      <c r="AD20" s="1"/>
      <c r="AE20" t="s">
        <v>19</v>
      </c>
      <c r="AI20" s="1"/>
      <c r="AJ20" s="2">
        <f>AL14/12</f>
        <v>10</v>
      </c>
      <c r="AK20" s="1">
        <f>AK27*12</f>
        <v>72</v>
      </c>
      <c r="AL20" s="1">
        <f aca="true" t="shared" si="10" ref="AL20:AZ20">AL27*12</f>
        <v>72</v>
      </c>
      <c r="AM20" s="1">
        <f t="shared" si="10"/>
        <v>72</v>
      </c>
      <c r="AN20" s="1">
        <f t="shared" si="10"/>
        <v>72</v>
      </c>
      <c r="AO20" s="1">
        <f t="shared" si="10"/>
        <v>72</v>
      </c>
      <c r="AP20" s="1">
        <f t="shared" si="10"/>
        <v>72</v>
      </c>
      <c r="AQ20" s="1">
        <f t="shared" si="10"/>
        <v>72</v>
      </c>
      <c r="AR20" s="1">
        <f t="shared" si="10"/>
        <v>72</v>
      </c>
      <c r="AS20" s="1">
        <f t="shared" si="10"/>
        <v>72</v>
      </c>
      <c r="AT20" s="1">
        <f t="shared" si="10"/>
        <v>72</v>
      </c>
      <c r="AU20" s="1">
        <f t="shared" si="10"/>
        <v>84</v>
      </c>
      <c r="AV20" s="1">
        <f t="shared" si="10"/>
        <v>96</v>
      </c>
      <c r="AW20" s="1">
        <f t="shared" si="10"/>
        <v>108</v>
      </c>
      <c r="AX20" s="1">
        <f t="shared" si="10"/>
        <v>120</v>
      </c>
      <c r="AY20" s="1">
        <f t="shared" si="10"/>
        <v>132</v>
      </c>
      <c r="AZ20" s="1">
        <f t="shared" si="10"/>
        <v>144</v>
      </c>
      <c r="BA20" s="1">
        <f>BA27*12</f>
        <v>156</v>
      </c>
      <c r="BB20" s="1">
        <f>BB27*12</f>
        <v>168</v>
      </c>
      <c r="BC20" s="1">
        <f>BC27*12</f>
        <v>180</v>
      </c>
      <c r="BD20" s="1">
        <f>BD27*12</f>
        <v>192</v>
      </c>
      <c r="BE20"/>
      <c r="BF20"/>
    </row>
    <row r="21" spans="2:58" ht="12.75">
      <c r="B21" s="7"/>
      <c r="C21" s="8"/>
      <c r="D21" s="8"/>
      <c r="E21" s="8"/>
      <c r="F21" s="29" t="s">
        <v>2</v>
      </c>
      <c r="G21" s="41">
        <f>G20+Jump</f>
        <v>1</v>
      </c>
      <c r="H21" s="41">
        <f aca="true" t="shared" si="11" ref="H21:Z21">H20+Jump</f>
        <v>2</v>
      </c>
      <c r="I21" s="41">
        <f t="shared" si="11"/>
        <v>3</v>
      </c>
      <c r="J21" s="41">
        <f t="shared" si="11"/>
        <v>4</v>
      </c>
      <c r="K21" s="41">
        <f t="shared" si="11"/>
        <v>5</v>
      </c>
      <c r="L21" s="41">
        <f t="shared" si="11"/>
        <v>6</v>
      </c>
      <c r="M21" s="41">
        <f t="shared" si="11"/>
        <v>7</v>
      </c>
      <c r="N21" s="41">
        <f t="shared" si="11"/>
        <v>8</v>
      </c>
      <c r="O21" s="41">
        <f t="shared" si="11"/>
        <v>9</v>
      </c>
      <c r="P21" s="41">
        <f t="shared" si="11"/>
        <v>10</v>
      </c>
      <c r="Q21" s="41">
        <f t="shared" si="11"/>
        <v>11</v>
      </c>
      <c r="R21" s="41">
        <f t="shared" si="11"/>
        <v>12</v>
      </c>
      <c r="S21" s="41">
        <f t="shared" si="11"/>
        <v>13</v>
      </c>
      <c r="T21" s="41">
        <f t="shared" si="11"/>
        <v>14</v>
      </c>
      <c r="U21" s="41">
        <f t="shared" si="11"/>
        <v>15</v>
      </c>
      <c r="V21" s="41">
        <f t="shared" si="11"/>
        <v>16</v>
      </c>
      <c r="W21" s="41">
        <f t="shared" si="11"/>
        <v>17</v>
      </c>
      <c r="X21" s="41">
        <f t="shared" si="11"/>
        <v>18</v>
      </c>
      <c r="Y21" s="41">
        <f t="shared" si="11"/>
        <v>19</v>
      </c>
      <c r="Z21" s="42">
        <f t="shared" si="11"/>
        <v>20</v>
      </c>
      <c r="AA21" s="11"/>
      <c r="AB21" s="11"/>
      <c r="AC21" s="10"/>
      <c r="AD21" t="s">
        <v>20</v>
      </c>
      <c r="AE21">
        <v>-7</v>
      </c>
      <c r="AI21" s="1"/>
      <c r="AJ21" s="2">
        <f>AL15/12</f>
        <v>7.5</v>
      </c>
      <c r="AK21" s="1">
        <f aca="true" t="shared" si="12" ref="AK21:BD21">AL28*12</f>
        <v>48</v>
      </c>
      <c r="AL21" s="1">
        <f t="shared" si="12"/>
        <v>48</v>
      </c>
      <c r="AM21" s="1">
        <f t="shared" si="12"/>
        <v>48</v>
      </c>
      <c r="AN21" s="1">
        <f t="shared" si="12"/>
        <v>48</v>
      </c>
      <c r="AO21" s="1">
        <f t="shared" si="12"/>
        <v>48</v>
      </c>
      <c r="AP21" s="1">
        <f t="shared" si="12"/>
        <v>48</v>
      </c>
      <c r="AQ21" s="1">
        <f t="shared" si="12"/>
        <v>48</v>
      </c>
      <c r="AR21" s="1">
        <f t="shared" si="12"/>
        <v>48</v>
      </c>
      <c r="AS21" s="1">
        <f t="shared" si="12"/>
        <v>48</v>
      </c>
      <c r="AT21" s="1">
        <f t="shared" si="12"/>
        <v>48</v>
      </c>
      <c r="AU21" s="1">
        <f t="shared" si="12"/>
        <v>54</v>
      </c>
      <c r="AV21" s="1">
        <f t="shared" si="12"/>
        <v>60</v>
      </c>
      <c r="AW21" s="1">
        <f t="shared" si="12"/>
        <v>66</v>
      </c>
      <c r="AX21" s="1">
        <f t="shared" si="12"/>
        <v>72</v>
      </c>
      <c r="AY21" s="1">
        <f t="shared" si="12"/>
        <v>78</v>
      </c>
      <c r="AZ21" s="1">
        <f t="shared" si="12"/>
        <v>84</v>
      </c>
      <c r="BA21" s="1">
        <f t="shared" si="12"/>
        <v>90</v>
      </c>
      <c r="BB21" s="1">
        <f t="shared" si="12"/>
        <v>96</v>
      </c>
      <c r="BC21" s="1">
        <f t="shared" si="12"/>
        <v>102</v>
      </c>
      <c r="BD21" s="1">
        <f t="shared" si="12"/>
        <v>108</v>
      </c>
      <c r="BE21"/>
      <c r="BF21"/>
    </row>
    <row r="22" spans="2:58" ht="12.75">
      <c r="B22" s="1"/>
      <c r="C22" s="1"/>
      <c r="D22" s="1"/>
      <c r="E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33"/>
      <c r="AB22" s="33"/>
      <c r="AC22" s="10"/>
      <c r="AD22" t="s">
        <v>21</v>
      </c>
      <c r="AE22">
        <v>-6</v>
      </c>
      <c r="AI22" s="1"/>
      <c r="AJ22" s="2">
        <f>AL16/12</f>
        <v>5</v>
      </c>
      <c r="AK22" s="1">
        <f aca="true" t="shared" si="13" ref="AK22:BD22">AL29*12</f>
        <v>48</v>
      </c>
      <c r="AL22" s="1">
        <f t="shared" si="13"/>
        <v>48</v>
      </c>
      <c r="AM22" s="1">
        <f t="shared" si="13"/>
        <v>48</v>
      </c>
      <c r="AN22" s="1">
        <f t="shared" si="13"/>
        <v>48</v>
      </c>
      <c r="AO22" s="1">
        <f t="shared" si="13"/>
        <v>48</v>
      </c>
      <c r="AP22" s="1">
        <f t="shared" si="13"/>
        <v>48</v>
      </c>
      <c r="AQ22" s="1">
        <f t="shared" si="13"/>
        <v>48</v>
      </c>
      <c r="AR22" s="1">
        <f t="shared" si="13"/>
        <v>48</v>
      </c>
      <c r="AS22" s="1">
        <f t="shared" si="13"/>
        <v>48</v>
      </c>
      <c r="AT22" s="1">
        <f t="shared" si="13"/>
        <v>48</v>
      </c>
      <c r="AU22" s="1">
        <f t="shared" si="13"/>
        <v>51</v>
      </c>
      <c r="AV22" s="1">
        <f t="shared" si="13"/>
        <v>54</v>
      </c>
      <c r="AW22" s="1">
        <f t="shared" si="13"/>
        <v>57</v>
      </c>
      <c r="AX22" s="1">
        <f t="shared" si="13"/>
        <v>60</v>
      </c>
      <c r="AY22" s="1">
        <f t="shared" si="13"/>
        <v>63</v>
      </c>
      <c r="AZ22" s="1">
        <f t="shared" si="13"/>
        <v>66</v>
      </c>
      <c r="BA22" s="1">
        <f t="shared" si="13"/>
        <v>69</v>
      </c>
      <c r="BB22" s="1">
        <f t="shared" si="13"/>
        <v>72</v>
      </c>
      <c r="BC22" s="1">
        <f t="shared" si="13"/>
        <v>75</v>
      </c>
      <c r="BD22" s="1">
        <f t="shared" si="13"/>
        <v>78</v>
      </c>
      <c r="BE22"/>
      <c r="BF22"/>
    </row>
    <row r="23" spans="2:58" ht="12.75">
      <c r="B23" s="12"/>
      <c r="C23" s="14"/>
      <c r="D23" s="14"/>
      <c r="E23" s="14"/>
      <c r="F23" s="20" t="s">
        <v>7</v>
      </c>
      <c r="G23" s="43">
        <f aca="true" t="shared" si="14" ref="G23:Z23">IF($AC$4&gt;11,"X",IF($AD$34,AM6,IF($AL$13&lt;AM13,$AK$19,AM6)))</f>
        <v>5</v>
      </c>
      <c r="H23" s="43">
        <f t="shared" si="14"/>
        <v>5</v>
      </c>
      <c r="I23" s="43">
        <f t="shared" si="14"/>
        <v>5</v>
      </c>
      <c r="J23" s="43">
        <f t="shared" si="14"/>
        <v>5</v>
      </c>
      <c r="K23" s="43">
        <f t="shared" si="14"/>
        <v>5</v>
      </c>
      <c r="L23" s="43">
        <f t="shared" si="14"/>
        <v>5</v>
      </c>
      <c r="M23" s="43">
        <f t="shared" si="14"/>
        <v>5</v>
      </c>
      <c r="N23" s="43">
        <f t="shared" si="14"/>
        <v>5</v>
      </c>
      <c r="O23" s="43">
        <f t="shared" si="14"/>
        <v>5</v>
      </c>
      <c r="P23" s="43">
        <f t="shared" si="14"/>
        <v>5</v>
      </c>
      <c r="Q23" s="43">
        <f t="shared" si="14"/>
        <v>6</v>
      </c>
      <c r="R23" s="43">
        <f t="shared" si="14"/>
        <v>7</v>
      </c>
      <c r="S23" s="43">
        <f t="shared" si="14"/>
        <v>8</v>
      </c>
      <c r="T23" s="43">
        <f t="shared" si="14"/>
        <v>9</v>
      </c>
      <c r="U23" s="43">
        <f t="shared" si="14"/>
        <v>10</v>
      </c>
      <c r="V23" s="43">
        <f t="shared" si="14"/>
        <v>11</v>
      </c>
      <c r="W23" s="43">
        <f t="shared" si="14"/>
        <v>12</v>
      </c>
      <c r="X23" s="43">
        <f t="shared" si="14"/>
        <v>13</v>
      </c>
      <c r="Y23" s="43">
        <f t="shared" si="14"/>
        <v>14</v>
      </c>
      <c r="Z23" s="44">
        <f t="shared" si="14"/>
        <v>15</v>
      </c>
      <c r="AA23" s="58"/>
      <c r="AB23" s="58"/>
      <c r="AC23" s="33"/>
      <c r="AF23">
        <f>INDEX(AH6:AI13,AF4,2)</f>
        <v>0</v>
      </c>
      <c r="AG23" t="b">
        <v>0</v>
      </c>
      <c r="AI23" s="1"/>
      <c r="AJ23" s="2">
        <f>AL17/12</f>
        <v>5</v>
      </c>
      <c r="AK23" s="1">
        <f aca="true" t="shared" si="15" ref="AK23:BD23">AK30*12</f>
        <v>24</v>
      </c>
      <c r="AL23" s="1">
        <f t="shared" si="15"/>
        <v>24</v>
      </c>
      <c r="AM23" s="1">
        <f t="shared" si="15"/>
        <v>24</v>
      </c>
      <c r="AN23" s="1">
        <f t="shared" si="15"/>
        <v>24</v>
      </c>
      <c r="AO23" s="1">
        <f t="shared" si="15"/>
        <v>24</v>
      </c>
      <c r="AP23" s="1">
        <f t="shared" si="15"/>
        <v>24</v>
      </c>
      <c r="AQ23" s="1">
        <f t="shared" si="15"/>
        <v>24</v>
      </c>
      <c r="AR23" s="1">
        <f t="shared" si="15"/>
        <v>24</v>
      </c>
      <c r="AS23" s="1">
        <f t="shared" si="15"/>
        <v>24</v>
      </c>
      <c r="AT23" s="1">
        <f t="shared" si="15"/>
        <v>24</v>
      </c>
      <c r="AU23" s="1">
        <f t="shared" si="15"/>
        <v>27</v>
      </c>
      <c r="AV23" s="1">
        <f t="shared" si="15"/>
        <v>30</v>
      </c>
      <c r="AW23" s="1">
        <f t="shared" si="15"/>
        <v>33</v>
      </c>
      <c r="AX23" s="1">
        <f t="shared" si="15"/>
        <v>36</v>
      </c>
      <c r="AY23" s="1">
        <f t="shared" si="15"/>
        <v>39</v>
      </c>
      <c r="AZ23" s="1">
        <f t="shared" si="15"/>
        <v>42</v>
      </c>
      <c r="BA23" s="1">
        <f t="shared" si="15"/>
        <v>45</v>
      </c>
      <c r="BB23" s="1">
        <f t="shared" si="15"/>
        <v>48</v>
      </c>
      <c r="BC23" s="1">
        <f t="shared" si="15"/>
        <v>51</v>
      </c>
      <c r="BD23" s="1">
        <f t="shared" si="15"/>
        <v>54</v>
      </c>
      <c r="BE23"/>
      <c r="BF23"/>
    </row>
    <row r="24" spans="2:58" ht="12.75">
      <c r="B24" s="25"/>
      <c r="C24" s="9"/>
      <c r="D24" s="9"/>
      <c r="E24" s="9"/>
      <c r="F24" s="26" t="s">
        <v>6</v>
      </c>
      <c r="G24" s="45">
        <f aca="true" t="shared" si="16" ref="G24:Z24">IF($AD$34,AM7,IF($AL$14&lt;AM14,$AJ$20,AM7))</f>
        <v>3</v>
      </c>
      <c r="H24" s="45">
        <f t="shared" si="16"/>
        <v>3</v>
      </c>
      <c r="I24" s="45">
        <f t="shared" si="16"/>
        <v>3</v>
      </c>
      <c r="J24" s="45">
        <f t="shared" si="16"/>
        <v>3</v>
      </c>
      <c r="K24" s="45">
        <f t="shared" si="16"/>
        <v>3</v>
      </c>
      <c r="L24" s="45">
        <f t="shared" si="16"/>
        <v>3</v>
      </c>
      <c r="M24" s="45">
        <f t="shared" si="16"/>
        <v>3</v>
      </c>
      <c r="N24" s="45">
        <f t="shared" si="16"/>
        <v>3</v>
      </c>
      <c r="O24" s="45">
        <f t="shared" si="16"/>
        <v>3</v>
      </c>
      <c r="P24" s="45">
        <f t="shared" si="16"/>
        <v>3</v>
      </c>
      <c r="Q24" s="45">
        <f t="shared" si="16"/>
        <v>3.5</v>
      </c>
      <c r="R24" s="45">
        <f t="shared" si="16"/>
        <v>4</v>
      </c>
      <c r="S24" s="45">
        <f t="shared" si="16"/>
        <v>4.5</v>
      </c>
      <c r="T24" s="45">
        <f t="shared" si="16"/>
        <v>5</v>
      </c>
      <c r="U24" s="45">
        <f t="shared" si="16"/>
        <v>5.5</v>
      </c>
      <c r="V24" s="45">
        <f t="shared" si="16"/>
        <v>6</v>
      </c>
      <c r="W24" s="45">
        <f t="shared" si="16"/>
        <v>6.5</v>
      </c>
      <c r="X24" s="45">
        <f t="shared" si="16"/>
        <v>7</v>
      </c>
      <c r="Y24" s="45">
        <f t="shared" si="16"/>
        <v>7.5</v>
      </c>
      <c r="Z24" s="46">
        <f t="shared" si="16"/>
        <v>8</v>
      </c>
      <c r="AA24" s="58"/>
      <c r="AB24" s="58"/>
      <c r="AC24" s="34"/>
      <c r="AD24">
        <f>INDEX(AF6:AG21,AC4,2)</f>
        <v>0</v>
      </c>
      <c r="AE24" t="b">
        <v>0</v>
      </c>
      <c r="AF24">
        <f>IF(AND(AG23,AF23&lt;0),AF23+1,AF23)</f>
        <v>0</v>
      </c>
      <c r="AI24" s="1"/>
      <c r="AK24" s="1"/>
      <c r="AL24" s="1"/>
      <c r="BE24"/>
      <c r="BF24"/>
    </row>
    <row r="25" spans="2:58" ht="12.75">
      <c r="B25" s="23"/>
      <c r="C25" s="15"/>
      <c r="D25" s="15"/>
      <c r="E25" s="15"/>
      <c r="F25" s="24" t="s">
        <v>5</v>
      </c>
      <c r="G25" s="47">
        <f aca="true" t="shared" si="17" ref="G25:Z25">IF($AC$4&gt;11,"X",IF($AD$34,AM8,IF($AL$15&lt;AM15,$AJ$21,AM8)))</f>
        <v>2</v>
      </c>
      <c r="H25" s="47">
        <f t="shared" si="17"/>
        <v>2</v>
      </c>
      <c r="I25" s="47">
        <f t="shared" si="17"/>
        <v>2</v>
      </c>
      <c r="J25" s="47">
        <f t="shared" si="17"/>
        <v>2</v>
      </c>
      <c r="K25" s="47">
        <f t="shared" si="17"/>
        <v>2</v>
      </c>
      <c r="L25" s="47">
        <f t="shared" si="17"/>
        <v>2</v>
      </c>
      <c r="M25" s="47">
        <f t="shared" si="17"/>
        <v>2</v>
      </c>
      <c r="N25" s="47">
        <f t="shared" si="17"/>
        <v>2</v>
      </c>
      <c r="O25" s="47">
        <f t="shared" si="17"/>
        <v>2</v>
      </c>
      <c r="P25" s="47">
        <f t="shared" si="17"/>
        <v>2</v>
      </c>
      <c r="Q25" s="47">
        <f t="shared" si="17"/>
        <v>2.25</v>
      </c>
      <c r="R25" s="47">
        <f t="shared" si="17"/>
        <v>2.5</v>
      </c>
      <c r="S25" s="47">
        <f t="shared" si="17"/>
        <v>2.75</v>
      </c>
      <c r="T25" s="47">
        <f t="shared" si="17"/>
        <v>3</v>
      </c>
      <c r="U25" s="47">
        <f t="shared" si="17"/>
        <v>3.25</v>
      </c>
      <c r="V25" s="47">
        <f t="shared" si="17"/>
        <v>3.5</v>
      </c>
      <c r="W25" s="47">
        <f t="shared" si="17"/>
        <v>3.75</v>
      </c>
      <c r="X25" s="47">
        <f t="shared" si="17"/>
        <v>4</v>
      </c>
      <c r="Y25" s="47">
        <f t="shared" si="17"/>
        <v>4.25</v>
      </c>
      <c r="Z25" s="48">
        <f t="shared" si="17"/>
        <v>4.5</v>
      </c>
      <c r="AA25" s="58"/>
      <c r="AB25" s="58"/>
      <c r="AC25" s="34"/>
      <c r="AD25">
        <f>IF(AND(AE24,AD24&lt;0),AD24+1,AD24)</f>
        <v>0</v>
      </c>
      <c r="AI25" s="1">
        <f>(Speed*2)/30</f>
        <v>2</v>
      </c>
      <c r="AJ25" s="2" t="s">
        <v>56</v>
      </c>
      <c r="AK25" s="1">
        <v>1</v>
      </c>
      <c r="AL25" s="1">
        <v>2</v>
      </c>
      <c r="AM25" s="1">
        <v>3</v>
      </c>
      <c r="AN25" s="1">
        <v>4</v>
      </c>
      <c r="AO25" s="1">
        <v>5</v>
      </c>
      <c r="AP25" s="1">
        <v>6</v>
      </c>
      <c r="AQ25" s="1">
        <v>7</v>
      </c>
      <c r="AR25" s="1">
        <v>8</v>
      </c>
      <c r="AS25" s="1">
        <v>9</v>
      </c>
      <c r="AT25" s="1">
        <v>10</v>
      </c>
      <c r="AU25" s="1">
        <v>11</v>
      </c>
      <c r="AV25" s="1">
        <v>12</v>
      </c>
      <c r="AW25" s="1">
        <v>13</v>
      </c>
      <c r="AX25" s="1">
        <v>14</v>
      </c>
      <c r="AY25" s="1">
        <v>15</v>
      </c>
      <c r="AZ25" s="1">
        <v>16</v>
      </c>
      <c r="BA25" s="1">
        <v>17</v>
      </c>
      <c r="BB25" s="1">
        <v>18</v>
      </c>
      <c r="BC25" s="1">
        <v>19</v>
      </c>
      <c r="BD25" s="1">
        <v>20</v>
      </c>
      <c r="BE25"/>
      <c r="BF25"/>
    </row>
    <row r="26" spans="2:58" ht="12.75">
      <c r="B26" s="25"/>
      <c r="C26" s="9"/>
      <c r="D26" s="9"/>
      <c r="E26" s="9"/>
      <c r="F26" s="26" t="s">
        <v>8</v>
      </c>
      <c r="G26" s="45">
        <f aca="true" t="shared" si="18" ref="G26:Z26">IF($AD$34,AM9,IF($AL$16&lt;AM16,$AJ$22,AM9))</f>
        <v>2</v>
      </c>
      <c r="H26" s="45">
        <f t="shared" si="18"/>
        <v>2</v>
      </c>
      <c r="I26" s="45">
        <f t="shared" si="18"/>
        <v>2</v>
      </c>
      <c r="J26" s="45">
        <f t="shared" si="18"/>
        <v>2</v>
      </c>
      <c r="K26" s="45">
        <f t="shared" si="18"/>
        <v>2</v>
      </c>
      <c r="L26" s="45">
        <f t="shared" si="18"/>
        <v>2</v>
      </c>
      <c r="M26" s="45">
        <f t="shared" si="18"/>
        <v>2</v>
      </c>
      <c r="N26" s="45">
        <f t="shared" si="18"/>
        <v>2</v>
      </c>
      <c r="O26" s="45">
        <f t="shared" si="18"/>
        <v>2</v>
      </c>
      <c r="P26" s="45">
        <f t="shared" si="18"/>
        <v>2</v>
      </c>
      <c r="Q26" s="45">
        <f t="shared" si="18"/>
        <v>2.125</v>
      </c>
      <c r="R26" s="45">
        <f t="shared" si="18"/>
        <v>2.25</v>
      </c>
      <c r="S26" s="45">
        <f t="shared" si="18"/>
        <v>2.375</v>
      </c>
      <c r="T26" s="45">
        <f t="shared" si="18"/>
        <v>2.5</v>
      </c>
      <c r="U26" s="45">
        <f t="shared" si="18"/>
        <v>2.625</v>
      </c>
      <c r="V26" s="45">
        <f t="shared" si="18"/>
        <v>2.75</v>
      </c>
      <c r="W26" s="45">
        <f t="shared" si="18"/>
        <v>2.875</v>
      </c>
      <c r="X26" s="45">
        <f t="shared" si="18"/>
        <v>3</v>
      </c>
      <c r="Y26" s="45">
        <f t="shared" si="18"/>
        <v>3.125</v>
      </c>
      <c r="Z26" s="46">
        <f t="shared" si="18"/>
        <v>3.25</v>
      </c>
      <c r="AA26" s="58"/>
      <c r="AB26" s="58"/>
      <c r="AC26" s="34"/>
      <c r="AF26" t="s">
        <v>48</v>
      </c>
      <c r="AG26" t="s">
        <v>52</v>
      </c>
      <c r="AJ26" s="2" t="s">
        <v>3</v>
      </c>
      <c r="AK26" s="4">
        <f aca="true" t="shared" si="19" ref="AK26:BD26">IF(G$21&lt;10,5*$AF$33*$AI$25,(G$21-10+5)*$AF$33*$AI$25)</f>
        <v>10</v>
      </c>
      <c r="AL26" s="4">
        <f t="shared" si="19"/>
        <v>10</v>
      </c>
      <c r="AM26" s="4">
        <f t="shared" si="19"/>
        <v>10</v>
      </c>
      <c r="AN26" s="4">
        <f t="shared" si="19"/>
        <v>10</v>
      </c>
      <c r="AO26" s="4">
        <f t="shared" si="19"/>
        <v>10</v>
      </c>
      <c r="AP26" s="4">
        <f t="shared" si="19"/>
        <v>10</v>
      </c>
      <c r="AQ26" s="4">
        <f t="shared" si="19"/>
        <v>10</v>
      </c>
      <c r="AR26" s="4">
        <f t="shared" si="19"/>
        <v>10</v>
      </c>
      <c r="AS26" s="4">
        <f t="shared" si="19"/>
        <v>10</v>
      </c>
      <c r="AT26" s="4">
        <f t="shared" si="19"/>
        <v>10</v>
      </c>
      <c r="AU26" s="4">
        <f t="shared" si="19"/>
        <v>12</v>
      </c>
      <c r="AV26" s="4">
        <f t="shared" si="19"/>
        <v>14</v>
      </c>
      <c r="AW26" s="4">
        <f t="shared" si="19"/>
        <v>16</v>
      </c>
      <c r="AX26" s="4">
        <f t="shared" si="19"/>
        <v>18</v>
      </c>
      <c r="AY26" s="4">
        <f t="shared" si="19"/>
        <v>20</v>
      </c>
      <c r="AZ26" s="4">
        <f t="shared" si="19"/>
        <v>22</v>
      </c>
      <c r="BA26" s="4">
        <f t="shared" si="19"/>
        <v>24</v>
      </c>
      <c r="BB26" s="4">
        <f t="shared" si="19"/>
        <v>26</v>
      </c>
      <c r="BC26" s="4">
        <f t="shared" si="19"/>
        <v>28</v>
      </c>
      <c r="BD26" s="4">
        <f t="shared" si="19"/>
        <v>30</v>
      </c>
      <c r="BE26"/>
      <c r="BF26"/>
    </row>
    <row r="27" spans="2:58" ht="12.75">
      <c r="B27" s="30"/>
      <c r="C27" s="31"/>
      <c r="D27" s="31"/>
      <c r="E27" s="31"/>
      <c r="F27" s="32" t="s">
        <v>9</v>
      </c>
      <c r="G27" s="49">
        <f aca="true" t="shared" si="20" ref="G27:Z27">IF($AD$34,AM10,IF($AL$17&lt;AM17,$AJ$23,AM10))</f>
        <v>1</v>
      </c>
      <c r="H27" s="49">
        <f t="shared" si="20"/>
        <v>1</v>
      </c>
      <c r="I27" s="49">
        <f t="shared" si="20"/>
        <v>1</v>
      </c>
      <c r="J27" s="49">
        <f t="shared" si="20"/>
        <v>1</v>
      </c>
      <c r="K27" s="49">
        <f t="shared" si="20"/>
        <v>1</v>
      </c>
      <c r="L27" s="49">
        <f t="shared" si="20"/>
        <v>1</v>
      </c>
      <c r="M27" s="49">
        <f t="shared" si="20"/>
        <v>1</v>
      </c>
      <c r="N27" s="49">
        <f t="shared" si="20"/>
        <v>1</v>
      </c>
      <c r="O27" s="49">
        <f t="shared" si="20"/>
        <v>1</v>
      </c>
      <c r="P27" s="49">
        <f t="shared" si="20"/>
        <v>1</v>
      </c>
      <c r="Q27" s="49">
        <f t="shared" si="20"/>
        <v>1.125</v>
      </c>
      <c r="R27" s="49">
        <f t="shared" si="20"/>
        <v>1.25</v>
      </c>
      <c r="S27" s="49">
        <f t="shared" si="20"/>
        <v>1.375</v>
      </c>
      <c r="T27" s="49">
        <f t="shared" si="20"/>
        <v>1.5</v>
      </c>
      <c r="U27" s="49">
        <f t="shared" si="20"/>
        <v>1.625</v>
      </c>
      <c r="V27" s="49">
        <f t="shared" si="20"/>
        <v>1.75</v>
      </c>
      <c r="W27" s="49">
        <f t="shared" si="20"/>
        <v>1.875</v>
      </c>
      <c r="X27" s="49">
        <f t="shared" si="20"/>
        <v>2</v>
      </c>
      <c r="Y27" s="49">
        <f t="shared" si="20"/>
        <v>2.125</v>
      </c>
      <c r="Z27" s="50">
        <f t="shared" si="20"/>
        <v>2.25</v>
      </c>
      <c r="AA27" s="58"/>
      <c r="AB27" s="58"/>
      <c r="AC27" s="34"/>
      <c r="AE27" t="s">
        <v>47</v>
      </c>
      <c r="AJ27" s="2" t="s">
        <v>4</v>
      </c>
      <c r="AK27" s="4">
        <f aca="true" t="shared" si="21" ref="AK27:BD27">IF(G$21&lt;10,3*$AI$25,((G$21-10)/2+3)*$AI$25)</f>
        <v>6</v>
      </c>
      <c r="AL27" s="4">
        <f t="shared" si="21"/>
        <v>6</v>
      </c>
      <c r="AM27" s="4">
        <f t="shared" si="21"/>
        <v>6</v>
      </c>
      <c r="AN27" s="4">
        <f t="shared" si="21"/>
        <v>6</v>
      </c>
      <c r="AO27" s="4">
        <f t="shared" si="21"/>
        <v>6</v>
      </c>
      <c r="AP27" s="4">
        <f t="shared" si="21"/>
        <v>6</v>
      </c>
      <c r="AQ27" s="4">
        <f t="shared" si="21"/>
        <v>6</v>
      </c>
      <c r="AR27" s="4">
        <f t="shared" si="21"/>
        <v>6</v>
      </c>
      <c r="AS27" s="4">
        <f t="shared" si="21"/>
        <v>6</v>
      </c>
      <c r="AT27" s="4">
        <f t="shared" si="21"/>
        <v>6</v>
      </c>
      <c r="AU27" s="4">
        <f t="shared" si="21"/>
        <v>7</v>
      </c>
      <c r="AV27" s="4">
        <f t="shared" si="21"/>
        <v>8</v>
      </c>
      <c r="AW27" s="4">
        <f t="shared" si="21"/>
        <v>9</v>
      </c>
      <c r="AX27" s="4">
        <f t="shared" si="21"/>
        <v>10</v>
      </c>
      <c r="AY27" s="4">
        <f t="shared" si="21"/>
        <v>11</v>
      </c>
      <c r="AZ27" s="4">
        <f t="shared" si="21"/>
        <v>12</v>
      </c>
      <c r="BA27" s="4">
        <f t="shared" si="21"/>
        <v>13</v>
      </c>
      <c r="BB27" s="4">
        <f t="shared" si="21"/>
        <v>14</v>
      </c>
      <c r="BC27" s="4">
        <f t="shared" si="21"/>
        <v>15</v>
      </c>
      <c r="BD27" s="4">
        <f t="shared" si="21"/>
        <v>16</v>
      </c>
      <c r="BE27"/>
      <c r="BF27"/>
    </row>
    <row r="28" spans="2:58" ht="12.75">
      <c r="B28" s="1"/>
      <c r="C28" s="1"/>
      <c r="D28" s="1"/>
      <c r="E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33"/>
      <c r="AB28" s="33"/>
      <c r="AC28" s="34"/>
      <c r="AG28">
        <f>IF(AE29,1.25,1)</f>
        <v>1</v>
      </c>
      <c r="AK28" s="2" t="s">
        <v>5</v>
      </c>
      <c r="AL28" s="4">
        <f aca="true" t="shared" si="22" ref="AL28:BE28">IF(G$21&lt;10,2*$AF$33*$AI$25,((G$21-10)/4+2)*$AF$33*$AI$25)</f>
        <v>4</v>
      </c>
      <c r="AM28" s="4">
        <f t="shared" si="22"/>
        <v>4</v>
      </c>
      <c r="AN28" s="4">
        <f t="shared" si="22"/>
        <v>4</v>
      </c>
      <c r="AO28" s="4">
        <f t="shared" si="22"/>
        <v>4</v>
      </c>
      <c r="AP28" s="4">
        <f t="shared" si="22"/>
        <v>4</v>
      </c>
      <c r="AQ28" s="4">
        <f t="shared" si="22"/>
        <v>4</v>
      </c>
      <c r="AR28" s="4">
        <f t="shared" si="22"/>
        <v>4</v>
      </c>
      <c r="AS28" s="4">
        <f t="shared" si="22"/>
        <v>4</v>
      </c>
      <c r="AT28" s="4">
        <f t="shared" si="22"/>
        <v>4</v>
      </c>
      <c r="AU28" s="4">
        <f t="shared" si="22"/>
        <v>4</v>
      </c>
      <c r="AV28" s="4">
        <f t="shared" si="22"/>
        <v>4.5</v>
      </c>
      <c r="AW28" s="4">
        <f t="shared" si="22"/>
        <v>5</v>
      </c>
      <c r="AX28" s="4">
        <f t="shared" si="22"/>
        <v>5.5</v>
      </c>
      <c r="AY28" s="4">
        <f t="shared" si="22"/>
        <v>6</v>
      </c>
      <c r="AZ28" s="4">
        <f t="shared" si="22"/>
        <v>6.5</v>
      </c>
      <c r="BA28" s="4">
        <f t="shared" si="22"/>
        <v>7</v>
      </c>
      <c r="BB28" s="4">
        <f t="shared" si="22"/>
        <v>7.5</v>
      </c>
      <c r="BC28" s="4">
        <f t="shared" si="22"/>
        <v>8</v>
      </c>
      <c r="BD28" s="4">
        <f t="shared" si="22"/>
        <v>8.5</v>
      </c>
      <c r="BE28" s="4">
        <f t="shared" si="22"/>
        <v>9</v>
      </c>
      <c r="BF28"/>
    </row>
    <row r="29" spans="2:58" ht="17.25">
      <c r="B29" s="1"/>
      <c r="C29" s="1"/>
      <c r="D29" s="1"/>
      <c r="E29" s="1"/>
      <c r="F29" s="74" t="s">
        <v>41</v>
      </c>
      <c r="G29" s="73"/>
      <c r="H29" s="73"/>
      <c r="I29" s="73"/>
      <c r="J29" s="7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33"/>
      <c r="AB29" s="33"/>
      <c r="AC29" s="1"/>
      <c r="AD29" s="1"/>
      <c r="AE29" t="b">
        <v>0</v>
      </c>
      <c r="AF29">
        <f>IF(AE30,30,0)</f>
        <v>0</v>
      </c>
      <c r="AK29" s="2" t="s">
        <v>8</v>
      </c>
      <c r="AL29" s="4">
        <f aca="true" t="shared" si="23" ref="AL29:BE29">IF(G$21&lt;10,2*$AI$25,((G$21-10)/8+2)*$AI$25)</f>
        <v>4</v>
      </c>
      <c r="AM29" s="4">
        <f t="shared" si="23"/>
        <v>4</v>
      </c>
      <c r="AN29" s="4">
        <f t="shared" si="23"/>
        <v>4</v>
      </c>
      <c r="AO29" s="4">
        <f t="shared" si="23"/>
        <v>4</v>
      </c>
      <c r="AP29" s="4">
        <f t="shared" si="23"/>
        <v>4</v>
      </c>
      <c r="AQ29" s="4">
        <f t="shared" si="23"/>
        <v>4</v>
      </c>
      <c r="AR29" s="4">
        <f t="shared" si="23"/>
        <v>4</v>
      </c>
      <c r="AS29" s="4">
        <f t="shared" si="23"/>
        <v>4</v>
      </c>
      <c r="AT29" s="4">
        <f t="shared" si="23"/>
        <v>4</v>
      </c>
      <c r="AU29" s="4">
        <f t="shared" si="23"/>
        <v>4</v>
      </c>
      <c r="AV29" s="4">
        <f t="shared" si="23"/>
        <v>4.25</v>
      </c>
      <c r="AW29" s="4">
        <f t="shared" si="23"/>
        <v>4.5</v>
      </c>
      <c r="AX29" s="4">
        <f t="shared" si="23"/>
        <v>4.75</v>
      </c>
      <c r="AY29" s="4">
        <f t="shared" si="23"/>
        <v>5</v>
      </c>
      <c r="AZ29" s="4">
        <f t="shared" si="23"/>
        <v>5.25</v>
      </c>
      <c r="BA29" s="4">
        <f t="shared" si="23"/>
        <v>5.5</v>
      </c>
      <c r="BB29" s="4">
        <f t="shared" si="23"/>
        <v>5.75</v>
      </c>
      <c r="BC29" s="4">
        <f t="shared" si="23"/>
        <v>6</v>
      </c>
      <c r="BD29" s="4">
        <f t="shared" si="23"/>
        <v>6.25</v>
      </c>
      <c r="BE29" s="4">
        <f t="shared" si="23"/>
        <v>6.5</v>
      </c>
      <c r="BF29"/>
    </row>
    <row r="30" spans="2:58" ht="12.75">
      <c r="B30" s="12"/>
      <c r="C30" s="14"/>
      <c r="D30" s="14"/>
      <c r="E30" s="14"/>
      <c r="F30" s="20" t="s">
        <v>1</v>
      </c>
      <c r="G30" s="39">
        <v>1</v>
      </c>
      <c r="H30" s="39">
        <v>2</v>
      </c>
      <c r="I30" s="39">
        <v>3</v>
      </c>
      <c r="J30" s="39">
        <v>4</v>
      </c>
      <c r="K30" s="39">
        <v>5</v>
      </c>
      <c r="L30" s="39">
        <v>6</v>
      </c>
      <c r="M30" s="39">
        <v>7</v>
      </c>
      <c r="N30" s="39">
        <v>8</v>
      </c>
      <c r="O30" s="39">
        <v>9</v>
      </c>
      <c r="P30" s="39">
        <v>10</v>
      </c>
      <c r="Q30" s="39">
        <v>11</v>
      </c>
      <c r="R30" s="39">
        <v>12</v>
      </c>
      <c r="S30" s="39">
        <v>13</v>
      </c>
      <c r="T30" s="39">
        <v>14</v>
      </c>
      <c r="U30" s="39">
        <v>15</v>
      </c>
      <c r="V30" s="39">
        <v>16</v>
      </c>
      <c r="W30" s="39">
        <v>17</v>
      </c>
      <c r="X30" s="39">
        <v>18</v>
      </c>
      <c r="Y30" s="39">
        <v>19</v>
      </c>
      <c r="Z30" s="40">
        <v>20</v>
      </c>
      <c r="AA30" s="11"/>
      <c r="AB30" s="11"/>
      <c r="AC30" s="1"/>
      <c r="AD30" s="1"/>
      <c r="AE30" t="b">
        <v>0</v>
      </c>
      <c r="AG30">
        <f>IF(AD31,2,1)</f>
        <v>1</v>
      </c>
      <c r="AH30" t="s">
        <v>46</v>
      </c>
      <c r="AJ30" s="2" t="s">
        <v>50</v>
      </c>
      <c r="AK30" s="4">
        <f aca="true" t="shared" si="24" ref="AK30:BD30">IF(G$21&lt;10,1*$AI$25,((G$21-10)/8+1)*$AI$25)</f>
        <v>2</v>
      </c>
      <c r="AL30" s="4">
        <f t="shared" si="24"/>
        <v>2</v>
      </c>
      <c r="AM30" s="4">
        <f t="shared" si="24"/>
        <v>2</v>
      </c>
      <c r="AN30" s="4">
        <f t="shared" si="24"/>
        <v>2</v>
      </c>
      <c r="AO30" s="4">
        <f t="shared" si="24"/>
        <v>2</v>
      </c>
      <c r="AP30" s="4">
        <f t="shared" si="24"/>
        <v>2</v>
      </c>
      <c r="AQ30" s="4">
        <f t="shared" si="24"/>
        <v>2</v>
      </c>
      <c r="AR30" s="4">
        <f t="shared" si="24"/>
        <v>2</v>
      </c>
      <c r="AS30" s="4">
        <f t="shared" si="24"/>
        <v>2</v>
      </c>
      <c r="AT30" s="4">
        <f t="shared" si="24"/>
        <v>2</v>
      </c>
      <c r="AU30" s="4">
        <f t="shared" si="24"/>
        <v>2.25</v>
      </c>
      <c r="AV30" s="4">
        <f t="shared" si="24"/>
        <v>2.5</v>
      </c>
      <c r="AW30" s="4">
        <f t="shared" si="24"/>
        <v>2.75</v>
      </c>
      <c r="AX30" s="4">
        <f t="shared" si="24"/>
        <v>3</v>
      </c>
      <c r="AY30" s="4">
        <f t="shared" si="24"/>
        <v>3.25</v>
      </c>
      <c r="AZ30" s="4">
        <f t="shared" si="24"/>
        <v>3.5</v>
      </c>
      <c r="BA30" s="4">
        <f t="shared" si="24"/>
        <v>3.75</v>
      </c>
      <c r="BB30" s="4">
        <f t="shared" si="24"/>
        <v>4</v>
      </c>
      <c r="BC30" s="4">
        <f t="shared" si="24"/>
        <v>4.25</v>
      </c>
      <c r="BD30" s="4">
        <f t="shared" si="24"/>
        <v>4.5</v>
      </c>
      <c r="BE30"/>
      <c r="BF30"/>
    </row>
    <row r="31" spans="2:58" ht="12.75">
      <c r="B31" s="7"/>
      <c r="C31" s="8"/>
      <c r="D31" s="8"/>
      <c r="E31" s="8"/>
      <c r="F31" s="29" t="s">
        <v>2</v>
      </c>
      <c r="G31" s="41">
        <f aca="true" t="shared" si="25" ref="G31:Z31">G30+Jump</f>
        <v>1</v>
      </c>
      <c r="H31" s="41">
        <f t="shared" si="25"/>
        <v>2</v>
      </c>
      <c r="I31" s="41">
        <f t="shared" si="25"/>
        <v>3</v>
      </c>
      <c r="J31" s="41">
        <f t="shared" si="25"/>
        <v>4</v>
      </c>
      <c r="K31" s="41">
        <f t="shared" si="25"/>
        <v>5</v>
      </c>
      <c r="L31" s="41">
        <f t="shared" si="25"/>
        <v>6</v>
      </c>
      <c r="M31" s="41">
        <f t="shared" si="25"/>
        <v>7</v>
      </c>
      <c r="N31" s="41">
        <f t="shared" si="25"/>
        <v>8</v>
      </c>
      <c r="O31" s="41">
        <f t="shared" si="25"/>
        <v>9</v>
      </c>
      <c r="P31" s="41">
        <f t="shared" si="25"/>
        <v>10</v>
      </c>
      <c r="Q31" s="41">
        <f t="shared" si="25"/>
        <v>11</v>
      </c>
      <c r="R31" s="41">
        <f t="shared" si="25"/>
        <v>12</v>
      </c>
      <c r="S31" s="41">
        <f t="shared" si="25"/>
        <v>13</v>
      </c>
      <c r="T31" s="41">
        <f t="shared" si="25"/>
        <v>14</v>
      </c>
      <c r="U31" s="41">
        <f t="shared" si="25"/>
        <v>15</v>
      </c>
      <c r="V31" s="41">
        <f t="shared" si="25"/>
        <v>16</v>
      </c>
      <c r="W31" s="41">
        <f t="shared" si="25"/>
        <v>17</v>
      </c>
      <c r="X31" s="41">
        <f t="shared" si="25"/>
        <v>18</v>
      </c>
      <c r="Y31" s="41">
        <f t="shared" si="25"/>
        <v>19</v>
      </c>
      <c r="Z31" s="42">
        <f t="shared" si="25"/>
        <v>20</v>
      </c>
      <c r="AA31" s="11"/>
      <c r="AB31" s="11"/>
      <c r="AC31" s="1"/>
      <c r="AD31" t="b">
        <v>0</v>
      </c>
      <c r="AE31">
        <f>IF(AD31,10,0)</f>
        <v>0</v>
      </c>
      <c r="AK31" s="1"/>
      <c r="AL31" s="1"/>
      <c r="BE31"/>
      <c r="BF31"/>
    </row>
    <row r="32" spans="2:58" ht="12.75">
      <c r="B32" s="1"/>
      <c r="C32" s="1"/>
      <c r="D32" s="1"/>
      <c r="E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33"/>
      <c r="AB32" s="33"/>
      <c r="AC32" s="1"/>
      <c r="AD32" t="b">
        <v>0</v>
      </c>
      <c r="AJ32" s="2" t="s">
        <v>45</v>
      </c>
      <c r="AK32" s="1">
        <v>1</v>
      </c>
      <c r="AL32" s="1">
        <v>2</v>
      </c>
      <c r="AM32" s="1">
        <v>3</v>
      </c>
      <c r="AN32" s="1">
        <v>4</v>
      </c>
      <c r="AO32" s="1">
        <v>5</v>
      </c>
      <c r="AP32" s="1">
        <v>6</v>
      </c>
      <c r="AQ32" s="1">
        <v>7</v>
      </c>
      <c r="AR32" s="1">
        <v>8</v>
      </c>
      <c r="AS32" s="1">
        <v>9</v>
      </c>
      <c r="AT32" s="1">
        <v>10</v>
      </c>
      <c r="AU32" s="1">
        <v>11</v>
      </c>
      <c r="AV32" s="1">
        <v>12</v>
      </c>
      <c r="AW32" s="1">
        <v>13</v>
      </c>
      <c r="AX32" s="1">
        <v>14</v>
      </c>
      <c r="AY32" s="1">
        <v>15</v>
      </c>
      <c r="AZ32" s="1">
        <v>16</v>
      </c>
      <c r="BA32" s="1">
        <v>17</v>
      </c>
      <c r="BB32" s="1">
        <v>18</v>
      </c>
      <c r="BC32" s="1">
        <v>19</v>
      </c>
      <c r="BD32" s="1">
        <v>20</v>
      </c>
      <c r="BE32"/>
      <c r="BF32"/>
    </row>
    <row r="33" spans="2:58" ht="12.75">
      <c r="B33" s="12"/>
      <c r="C33" s="14"/>
      <c r="D33" s="14"/>
      <c r="E33" s="14"/>
      <c r="F33" s="20" t="s">
        <v>7</v>
      </c>
      <c r="G33" s="43">
        <f aca="true" t="shared" si="26" ref="G33:Z33">IF($AC$4&gt;11,"X",IF($AD$34,AK26,IF($AL$13*2&lt;AL19,$AK$19*2,AK26)))</f>
        <v>10</v>
      </c>
      <c r="H33" s="43">
        <f t="shared" si="26"/>
        <v>10</v>
      </c>
      <c r="I33" s="43">
        <f t="shared" si="26"/>
        <v>10</v>
      </c>
      <c r="J33" s="43">
        <f t="shared" si="26"/>
        <v>10</v>
      </c>
      <c r="K33" s="43">
        <f t="shared" si="26"/>
        <v>10</v>
      </c>
      <c r="L33" s="43">
        <f t="shared" si="26"/>
        <v>10</v>
      </c>
      <c r="M33" s="43">
        <f t="shared" si="26"/>
        <v>10</v>
      </c>
      <c r="N33" s="43">
        <f t="shared" si="26"/>
        <v>10</v>
      </c>
      <c r="O33" s="43">
        <f t="shared" si="26"/>
        <v>10</v>
      </c>
      <c r="P33" s="43">
        <f t="shared" si="26"/>
        <v>10</v>
      </c>
      <c r="Q33" s="43">
        <f t="shared" si="26"/>
        <v>12</v>
      </c>
      <c r="R33" s="43">
        <f t="shared" si="26"/>
        <v>14</v>
      </c>
      <c r="S33" s="43">
        <f t="shared" si="26"/>
        <v>16</v>
      </c>
      <c r="T33" s="43">
        <f t="shared" si="26"/>
        <v>18</v>
      </c>
      <c r="U33" s="43">
        <f t="shared" si="26"/>
        <v>20</v>
      </c>
      <c r="V33" s="43">
        <f t="shared" si="26"/>
        <v>22</v>
      </c>
      <c r="W33" s="43">
        <f t="shared" si="26"/>
        <v>24</v>
      </c>
      <c r="X33" s="43">
        <f t="shared" si="26"/>
        <v>26</v>
      </c>
      <c r="Y33" s="43">
        <f t="shared" si="26"/>
        <v>28</v>
      </c>
      <c r="Z33" s="44">
        <f t="shared" si="26"/>
        <v>30</v>
      </c>
      <c r="AA33" s="58"/>
      <c r="AB33" s="58"/>
      <c r="AC33" s="1"/>
      <c r="AE33">
        <f>SUM(AF29:AF30)</f>
        <v>0</v>
      </c>
      <c r="AF33">
        <f>AG28</f>
        <v>1</v>
      </c>
      <c r="AG33">
        <f>H6*AG30</f>
        <v>30</v>
      </c>
      <c r="AJ33" s="2" t="s">
        <v>3</v>
      </c>
      <c r="AK33" s="4">
        <f aca="true" t="shared" si="27" ref="AK33:BD33">IF(G$41&lt;10,5*$AF$33*$AK$16,(G$41-10+5)*$AF$33*$AK$16)</f>
        <v>26</v>
      </c>
      <c r="AL33" s="4">
        <f t="shared" si="27"/>
        <v>27</v>
      </c>
      <c r="AM33" s="4">
        <f t="shared" si="27"/>
        <v>28</v>
      </c>
      <c r="AN33" s="4">
        <f t="shared" si="27"/>
        <v>29</v>
      </c>
      <c r="AO33" s="4">
        <f t="shared" si="27"/>
        <v>30</v>
      </c>
      <c r="AP33" s="4">
        <f t="shared" si="27"/>
        <v>31</v>
      </c>
      <c r="AQ33" s="4">
        <f t="shared" si="27"/>
        <v>32</v>
      </c>
      <c r="AR33" s="4">
        <f t="shared" si="27"/>
        <v>33</v>
      </c>
      <c r="AS33" s="4">
        <f t="shared" si="27"/>
        <v>34</v>
      </c>
      <c r="AT33" s="4">
        <f t="shared" si="27"/>
        <v>35</v>
      </c>
      <c r="AU33" s="4">
        <f t="shared" si="27"/>
        <v>36</v>
      </c>
      <c r="AV33" s="4">
        <f t="shared" si="27"/>
        <v>37</v>
      </c>
      <c r="AW33" s="4">
        <f t="shared" si="27"/>
        <v>38</v>
      </c>
      <c r="AX33" s="4">
        <f t="shared" si="27"/>
        <v>39</v>
      </c>
      <c r="AY33" s="4">
        <f t="shared" si="27"/>
        <v>40</v>
      </c>
      <c r="AZ33" s="4">
        <f t="shared" si="27"/>
        <v>41</v>
      </c>
      <c r="BA33" s="4">
        <f t="shared" si="27"/>
        <v>42</v>
      </c>
      <c r="BB33" s="4">
        <f t="shared" si="27"/>
        <v>43</v>
      </c>
      <c r="BC33" s="4">
        <f t="shared" si="27"/>
        <v>44</v>
      </c>
      <c r="BD33" s="4">
        <f t="shared" si="27"/>
        <v>45</v>
      </c>
      <c r="BE33"/>
      <c r="BF33"/>
    </row>
    <row r="34" spans="2:58" ht="12.75">
      <c r="B34" s="25"/>
      <c r="C34" s="9"/>
      <c r="D34" s="9"/>
      <c r="E34" s="9"/>
      <c r="F34" s="26" t="s">
        <v>6</v>
      </c>
      <c r="G34" s="45">
        <f aca="true" t="shared" si="28" ref="G34:Z34">IF($AD$34,AK27,IF($AL$14*2&lt;AK20,$AJ$20*2,AK27))</f>
        <v>6</v>
      </c>
      <c r="H34" s="45">
        <f t="shared" si="28"/>
        <v>6</v>
      </c>
      <c r="I34" s="45">
        <f t="shared" si="28"/>
        <v>6</v>
      </c>
      <c r="J34" s="45">
        <f t="shared" si="28"/>
        <v>6</v>
      </c>
      <c r="K34" s="45">
        <f t="shared" si="28"/>
        <v>6</v>
      </c>
      <c r="L34" s="45">
        <f t="shared" si="28"/>
        <v>6</v>
      </c>
      <c r="M34" s="45">
        <f t="shared" si="28"/>
        <v>6</v>
      </c>
      <c r="N34" s="45">
        <f t="shared" si="28"/>
        <v>6</v>
      </c>
      <c r="O34" s="45">
        <f t="shared" si="28"/>
        <v>6</v>
      </c>
      <c r="P34" s="45">
        <f t="shared" si="28"/>
        <v>6</v>
      </c>
      <c r="Q34" s="45">
        <f t="shared" si="28"/>
        <v>7</v>
      </c>
      <c r="R34" s="45">
        <f t="shared" si="28"/>
        <v>8</v>
      </c>
      <c r="S34" s="45">
        <f t="shared" si="28"/>
        <v>9</v>
      </c>
      <c r="T34" s="45">
        <f t="shared" si="28"/>
        <v>10</v>
      </c>
      <c r="U34" s="45">
        <f t="shared" si="28"/>
        <v>11</v>
      </c>
      <c r="V34" s="45">
        <f t="shared" si="28"/>
        <v>12</v>
      </c>
      <c r="W34" s="45">
        <f t="shared" si="28"/>
        <v>13</v>
      </c>
      <c r="X34" s="45">
        <f t="shared" si="28"/>
        <v>14</v>
      </c>
      <c r="Y34" s="45">
        <f t="shared" si="28"/>
        <v>15</v>
      </c>
      <c r="Z34" s="46">
        <f t="shared" si="28"/>
        <v>16</v>
      </c>
      <c r="AA34" s="58"/>
      <c r="AB34" s="58"/>
      <c r="AC34" s="4"/>
      <c r="AD34" t="b">
        <f>OR(AE30,AD31,AD32)</f>
        <v>0</v>
      </c>
      <c r="AE34">
        <f>IF(AE33&gt;40,40,AE33)</f>
        <v>0</v>
      </c>
      <c r="AJ34" s="2" t="s">
        <v>4</v>
      </c>
      <c r="AK34" s="4">
        <f aca="true" t="shared" si="29" ref="AK34:BD34">IF(G$41&lt;10,3*$AK$16,((G$41-10)/2+3)*$AK$16)</f>
        <v>13.5</v>
      </c>
      <c r="AL34" s="4">
        <f t="shared" si="29"/>
        <v>14</v>
      </c>
      <c r="AM34" s="4">
        <f t="shared" si="29"/>
        <v>14.5</v>
      </c>
      <c r="AN34" s="4">
        <f t="shared" si="29"/>
        <v>15</v>
      </c>
      <c r="AO34" s="4">
        <f t="shared" si="29"/>
        <v>15.5</v>
      </c>
      <c r="AP34" s="4">
        <f t="shared" si="29"/>
        <v>16</v>
      </c>
      <c r="AQ34" s="4">
        <f t="shared" si="29"/>
        <v>16.5</v>
      </c>
      <c r="AR34" s="4">
        <f t="shared" si="29"/>
        <v>17</v>
      </c>
      <c r="AS34" s="4">
        <f t="shared" si="29"/>
        <v>17.5</v>
      </c>
      <c r="AT34" s="4">
        <f t="shared" si="29"/>
        <v>18</v>
      </c>
      <c r="AU34" s="4">
        <f t="shared" si="29"/>
        <v>18.5</v>
      </c>
      <c r="AV34" s="4">
        <f t="shared" si="29"/>
        <v>19</v>
      </c>
      <c r="AW34" s="4">
        <f t="shared" si="29"/>
        <v>19.5</v>
      </c>
      <c r="AX34" s="4">
        <f t="shared" si="29"/>
        <v>20</v>
      </c>
      <c r="AY34" s="4">
        <f t="shared" si="29"/>
        <v>20.5</v>
      </c>
      <c r="AZ34" s="4">
        <f t="shared" si="29"/>
        <v>21</v>
      </c>
      <c r="BA34" s="4">
        <f t="shared" si="29"/>
        <v>21.5</v>
      </c>
      <c r="BB34" s="4">
        <f t="shared" si="29"/>
        <v>22</v>
      </c>
      <c r="BC34" s="4">
        <f t="shared" si="29"/>
        <v>22.5</v>
      </c>
      <c r="BD34" s="4">
        <f t="shared" si="29"/>
        <v>23</v>
      </c>
      <c r="BE34"/>
      <c r="BF34"/>
    </row>
    <row r="35" spans="2:58" ht="12.75">
      <c r="B35" s="23"/>
      <c r="C35" s="15"/>
      <c r="D35" s="15"/>
      <c r="E35" s="15"/>
      <c r="F35" s="24" t="s">
        <v>5</v>
      </c>
      <c r="G35" s="47">
        <f aca="true" t="shared" si="30" ref="G35:Z35">IF($AC$4&gt;11,"X",IF($AD$34,AL28,IF($AL$15*2&lt;AK21,$AJ$21*2,AL28)))</f>
        <v>4</v>
      </c>
      <c r="H35" s="47">
        <f t="shared" si="30"/>
        <v>4</v>
      </c>
      <c r="I35" s="47">
        <f t="shared" si="30"/>
        <v>4</v>
      </c>
      <c r="J35" s="47">
        <f t="shared" si="30"/>
        <v>4</v>
      </c>
      <c r="K35" s="47">
        <f t="shared" si="30"/>
        <v>4</v>
      </c>
      <c r="L35" s="47">
        <f t="shared" si="30"/>
        <v>4</v>
      </c>
      <c r="M35" s="47">
        <f t="shared" si="30"/>
        <v>4</v>
      </c>
      <c r="N35" s="47">
        <f t="shared" si="30"/>
        <v>4</v>
      </c>
      <c r="O35" s="47">
        <f t="shared" si="30"/>
        <v>4</v>
      </c>
      <c r="P35" s="47">
        <f t="shared" si="30"/>
        <v>4</v>
      </c>
      <c r="Q35" s="47">
        <f t="shared" si="30"/>
        <v>4.5</v>
      </c>
      <c r="R35" s="47">
        <f t="shared" si="30"/>
        <v>5</v>
      </c>
      <c r="S35" s="47">
        <f t="shared" si="30"/>
        <v>5.5</v>
      </c>
      <c r="T35" s="47">
        <f t="shared" si="30"/>
        <v>6</v>
      </c>
      <c r="U35" s="47">
        <f t="shared" si="30"/>
        <v>6.5</v>
      </c>
      <c r="V35" s="47">
        <f t="shared" si="30"/>
        <v>7</v>
      </c>
      <c r="W35" s="47">
        <f t="shared" si="30"/>
        <v>7.5</v>
      </c>
      <c r="X35" s="47">
        <f t="shared" si="30"/>
        <v>8</v>
      </c>
      <c r="Y35" s="47">
        <f t="shared" si="30"/>
        <v>8.5</v>
      </c>
      <c r="Z35" s="48">
        <f t="shared" si="30"/>
        <v>9</v>
      </c>
      <c r="AA35" s="58"/>
      <c r="AB35" s="58"/>
      <c r="AC35" s="4"/>
      <c r="AJ35" s="2" t="s">
        <v>5</v>
      </c>
      <c r="AK35" s="4">
        <f aca="true" t="shared" si="31" ref="AK35:BD35">IF(G$41&lt;10,2*$AF$33*$AK$16,((G$41-10)/4+2)*$AF$33*$AK$16)</f>
        <v>7.25</v>
      </c>
      <c r="AL35" s="4">
        <f t="shared" si="31"/>
        <v>7.5</v>
      </c>
      <c r="AM35" s="4">
        <f t="shared" si="31"/>
        <v>7.75</v>
      </c>
      <c r="AN35" s="4">
        <f t="shared" si="31"/>
        <v>8</v>
      </c>
      <c r="AO35" s="4">
        <f t="shared" si="31"/>
        <v>8.25</v>
      </c>
      <c r="AP35" s="4">
        <f t="shared" si="31"/>
        <v>8.5</v>
      </c>
      <c r="AQ35" s="4">
        <f t="shared" si="31"/>
        <v>8.75</v>
      </c>
      <c r="AR35" s="4">
        <f t="shared" si="31"/>
        <v>9</v>
      </c>
      <c r="AS35" s="4">
        <f t="shared" si="31"/>
        <v>9.25</v>
      </c>
      <c r="AT35" s="4">
        <f t="shared" si="31"/>
        <v>9.5</v>
      </c>
      <c r="AU35" s="4">
        <f t="shared" si="31"/>
        <v>9.75</v>
      </c>
      <c r="AV35" s="4">
        <f t="shared" si="31"/>
        <v>10</v>
      </c>
      <c r="AW35" s="4">
        <f t="shared" si="31"/>
        <v>10.25</v>
      </c>
      <c r="AX35" s="4">
        <f t="shared" si="31"/>
        <v>10.5</v>
      </c>
      <c r="AY35" s="4">
        <f t="shared" si="31"/>
        <v>10.75</v>
      </c>
      <c r="AZ35" s="4">
        <f t="shared" si="31"/>
        <v>11</v>
      </c>
      <c r="BA35" s="4">
        <f t="shared" si="31"/>
        <v>11.25</v>
      </c>
      <c r="BB35" s="4">
        <f t="shared" si="31"/>
        <v>11.5</v>
      </c>
      <c r="BC35" s="4">
        <f t="shared" si="31"/>
        <v>11.75</v>
      </c>
      <c r="BD35" s="4">
        <f t="shared" si="31"/>
        <v>12</v>
      </c>
      <c r="BE35"/>
      <c r="BF35"/>
    </row>
    <row r="36" spans="2:58" ht="12.75">
      <c r="B36" s="25"/>
      <c r="C36" s="9"/>
      <c r="D36" s="9"/>
      <c r="E36" s="9"/>
      <c r="F36" s="26" t="s">
        <v>8</v>
      </c>
      <c r="G36" s="45">
        <f aca="true" t="shared" si="32" ref="G36:Z36">IF($AD$34,AL29,IF($AL$16*2&lt;AK21,$AJ$22*2,AL29))</f>
        <v>4</v>
      </c>
      <c r="H36" s="45">
        <f t="shared" si="32"/>
        <v>4</v>
      </c>
      <c r="I36" s="45">
        <f t="shared" si="32"/>
        <v>4</v>
      </c>
      <c r="J36" s="45">
        <f t="shared" si="32"/>
        <v>4</v>
      </c>
      <c r="K36" s="45">
        <f t="shared" si="32"/>
        <v>4</v>
      </c>
      <c r="L36" s="45">
        <f t="shared" si="32"/>
        <v>4</v>
      </c>
      <c r="M36" s="45">
        <f t="shared" si="32"/>
        <v>4</v>
      </c>
      <c r="N36" s="45">
        <f t="shared" si="32"/>
        <v>4</v>
      </c>
      <c r="O36" s="45">
        <f t="shared" si="32"/>
        <v>4</v>
      </c>
      <c r="P36" s="45">
        <f t="shared" si="32"/>
        <v>4</v>
      </c>
      <c r="Q36" s="45">
        <f t="shared" si="32"/>
        <v>4.25</v>
      </c>
      <c r="R36" s="45">
        <f t="shared" si="32"/>
        <v>4.5</v>
      </c>
      <c r="S36" s="45">
        <f t="shared" si="32"/>
        <v>4.75</v>
      </c>
      <c r="T36" s="45">
        <f t="shared" si="32"/>
        <v>5</v>
      </c>
      <c r="U36" s="45">
        <f t="shared" si="32"/>
        <v>5.25</v>
      </c>
      <c r="V36" s="45">
        <f t="shared" si="32"/>
        <v>5.5</v>
      </c>
      <c r="W36" s="45">
        <f t="shared" si="32"/>
        <v>5.75</v>
      </c>
      <c r="X36" s="45">
        <f t="shared" si="32"/>
        <v>6</v>
      </c>
      <c r="Y36" s="45">
        <f t="shared" si="32"/>
        <v>6.25</v>
      </c>
      <c r="Z36" s="46">
        <f t="shared" si="32"/>
        <v>6.5</v>
      </c>
      <c r="AA36" s="58"/>
      <c r="AB36" s="58"/>
      <c r="AC36" s="4"/>
      <c r="AD36" s="2">
        <f>H16+AE34</f>
        <v>0</v>
      </c>
      <c r="AE36">
        <f>H6*AG30</f>
        <v>30</v>
      </c>
      <c r="AJ36" s="2" t="s">
        <v>8</v>
      </c>
      <c r="AK36" s="4">
        <f aca="true" t="shared" si="33" ref="AK36:BD36">IF(G$41&lt;10,2*$AK$16,((G$41-10)/8+2)*$AK$16)</f>
        <v>4.625</v>
      </c>
      <c r="AL36" s="4">
        <f t="shared" si="33"/>
        <v>4.75</v>
      </c>
      <c r="AM36" s="4">
        <f t="shared" si="33"/>
        <v>4.875</v>
      </c>
      <c r="AN36" s="4">
        <f t="shared" si="33"/>
        <v>5</v>
      </c>
      <c r="AO36" s="4">
        <f t="shared" si="33"/>
        <v>5.125</v>
      </c>
      <c r="AP36" s="4">
        <f t="shared" si="33"/>
        <v>5.25</v>
      </c>
      <c r="AQ36" s="4">
        <f t="shared" si="33"/>
        <v>5.375</v>
      </c>
      <c r="AR36" s="4">
        <f t="shared" si="33"/>
        <v>5.5</v>
      </c>
      <c r="AS36" s="4">
        <f t="shared" si="33"/>
        <v>5.625</v>
      </c>
      <c r="AT36" s="4">
        <f t="shared" si="33"/>
        <v>5.75</v>
      </c>
      <c r="AU36" s="4">
        <f t="shared" si="33"/>
        <v>5.875</v>
      </c>
      <c r="AV36" s="4">
        <f t="shared" si="33"/>
        <v>6</v>
      </c>
      <c r="AW36" s="4">
        <f t="shared" si="33"/>
        <v>6.125</v>
      </c>
      <c r="AX36" s="4">
        <f t="shared" si="33"/>
        <v>6.25</v>
      </c>
      <c r="AY36" s="4">
        <f t="shared" si="33"/>
        <v>6.375</v>
      </c>
      <c r="AZ36" s="4">
        <f t="shared" si="33"/>
        <v>6.5</v>
      </c>
      <c r="BA36" s="4">
        <f t="shared" si="33"/>
        <v>6.625</v>
      </c>
      <c r="BB36" s="4">
        <f t="shared" si="33"/>
        <v>6.75</v>
      </c>
      <c r="BC36" s="4">
        <f t="shared" si="33"/>
        <v>6.875</v>
      </c>
      <c r="BD36" s="4">
        <f t="shared" si="33"/>
        <v>7</v>
      </c>
      <c r="BE36"/>
      <c r="BF36"/>
    </row>
    <row r="37" spans="2:58" ht="12.75">
      <c r="B37" s="30"/>
      <c r="C37" s="31"/>
      <c r="D37" s="31"/>
      <c r="E37" s="31"/>
      <c r="F37" s="32" t="s">
        <v>9</v>
      </c>
      <c r="G37" s="49">
        <f aca="true" t="shared" si="34" ref="G37:Z37">IF($AD$34,AK30,IF($AL$17*2&lt;AK22,$AJ$23*2,AK30))</f>
        <v>2</v>
      </c>
      <c r="H37" s="49">
        <f t="shared" si="34"/>
        <v>2</v>
      </c>
      <c r="I37" s="49">
        <f t="shared" si="34"/>
        <v>2</v>
      </c>
      <c r="J37" s="49">
        <f t="shared" si="34"/>
        <v>2</v>
      </c>
      <c r="K37" s="49">
        <f t="shared" si="34"/>
        <v>2</v>
      </c>
      <c r="L37" s="49">
        <f t="shared" si="34"/>
        <v>2</v>
      </c>
      <c r="M37" s="49">
        <f t="shared" si="34"/>
        <v>2</v>
      </c>
      <c r="N37" s="49">
        <f t="shared" si="34"/>
        <v>2</v>
      </c>
      <c r="O37" s="49">
        <f t="shared" si="34"/>
        <v>2</v>
      </c>
      <c r="P37" s="49">
        <f t="shared" si="34"/>
        <v>2</v>
      </c>
      <c r="Q37" s="49">
        <f t="shared" si="34"/>
        <v>2.25</v>
      </c>
      <c r="R37" s="49">
        <f t="shared" si="34"/>
        <v>2.5</v>
      </c>
      <c r="S37" s="49">
        <f t="shared" si="34"/>
        <v>2.75</v>
      </c>
      <c r="T37" s="49">
        <f t="shared" si="34"/>
        <v>3</v>
      </c>
      <c r="U37" s="49">
        <f t="shared" si="34"/>
        <v>3.25</v>
      </c>
      <c r="V37" s="49">
        <f t="shared" si="34"/>
        <v>3.5</v>
      </c>
      <c r="W37" s="49">
        <f t="shared" si="34"/>
        <v>3.75</v>
      </c>
      <c r="X37" s="49">
        <f t="shared" si="34"/>
        <v>4</v>
      </c>
      <c r="Y37" s="49">
        <f t="shared" si="34"/>
        <v>4.25</v>
      </c>
      <c r="Z37" s="50">
        <f t="shared" si="34"/>
        <v>4.5</v>
      </c>
      <c r="AA37" s="58"/>
      <c r="AB37" s="58"/>
      <c r="AC37" s="4"/>
      <c r="AJ37" s="2" t="s">
        <v>50</v>
      </c>
      <c r="AK37" s="4">
        <f aca="true" t="shared" si="35" ref="AK37:BD37">IF(G$41&lt;10,1*$AK$16,((G$41-10)/8+1)*$AK$16)</f>
        <v>3.625</v>
      </c>
      <c r="AL37" s="4">
        <f t="shared" si="35"/>
        <v>3.75</v>
      </c>
      <c r="AM37" s="4">
        <f t="shared" si="35"/>
        <v>3.875</v>
      </c>
      <c r="AN37" s="4">
        <f t="shared" si="35"/>
        <v>4</v>
      </c>
      <c r="AO37" s="4">
        <f t="shared" si="35"/>
        <v>4.125</v>
      </c>
      <c r="AP37" s="4">
        <f t="shared" si="35"/>
        <v>4.25</v>
      </c>
      <c r="AQ37" s="4">
        <f t="shared" si="35"/>
        <v>4.375</v>
      </c>
      <c r="AR37" s="4">
        <f t="shared" si="35"/>
        <v>4.5</v>
      </c>
      <c r="AS37" s="4">
        <f t="shared" si="35"/>
        <v>4.625</v>
      </c>
      <c r="AT37" s="4">
        <f t="shared" si="35"/>
        <v>4.75</v>
      </c>
      <c r="AU37" s="4">
        <f t="shared" si="35"/>
        <v>4.875</v>
      </c>
      <c r="AV37" s="4">
        <f t="shared" si="35"/>
        <v>5</v>
      </c>
      <c r="AW37" s="4">
        <f t="shared" si="35"/>
        <v>5.125</v>
      </c>
      <c r="AX37" s="4">
        <f t="shared" si="35"/>
        <v>5.25</v>
      </c>
      <c r="AY37" s="4">
        <f t="shared" si="35"/>
        <v>5.375</v>
      </c>
      <c r="AZ37" s="4">
        <f t="shared" si="35"/>
        <v>5.5</v>
      </c>
      <c r="BA37" s="4">
        <f t="shared" si="35"/>
        <v>5.625</v>
      </c>
      <c r="BB37" s="4">
        <f t="shared" si="35"/>
        <v>5.75</v>
      </c>
      <c r="BC37" s="4">
        <f t="shared" si="35"/>
        <v>5.875</v>
      </c>
      <c r="BD37" s="4">
        <f t="shared" si="35"/>
        <v>6</v>
      </c>
      <c r="BE37"/>
      <c r="BF37"/>
    </row>
    <row r="38" spans="2:58" ht="12.75">
      <c r="B38" s="1"/>
      <c r="C38" s="1"/>
      <c r="D38" s="1"/>
      <c r="E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33"/>
      <c r="AB38" s="33"/>
      <c r="AC38" s="4"/>
      <c r="AK38" s="1"/>
      <c r="AL38" s="1"/>
      <c r="BE38"/>
      <c r="BF38"/>
    </row>
    <row r="39" spans="2:58" ht="17.25">
      <c r="B39" s="1"/>
      <c r="C39" s="1"/>
      <c r="D39" s="1"/>
      <c r="E39" s="1"/>
      <c r="F39" s="74" t="s">
        <v>57</v>
      </c>
      <c r="G39" s="73"/>
      <c r="H39" s="73"/>
      <c r="I39" s="7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33"/>
      <c r="AB39" s="33"/>
      <c r="AC39" s="1"/>
      <c r="AJ39" s="2" t="s">
        <v>45</v>
      </c>
      <c r="AK39" s="1">
        <v>1</v>
      </c>
      <c r="AL39" s="1">
        <v>2</v>
      </c>
      <c r="AM39" s="1">
        <v>3</v>
      </c>
      <c r="AN39" s="1">
        <v>4</v>
      </c>
      <c r="AO39" s="1">
        <v>5</v>
      </c>
      <c r="AP39" s="1">
        <v>6</v>
      </c>
      <c r="AQ39" s="1">
        <v>7</v>
      </c>
      <c r="AR39" s="1">
        <v>8</v>
      </c>
      <c r="AS39" s="1">
        <v>9</v>
      </c>
      <c r="AT39" s="1">
        <v>10</v>
      </c>
      <c r="AU39" s="1">
        <v>11</v>
      </c>
      <c r="AV39" s="1">
        <v>12</v>
      </c>
      <c r="AW39" s="1">
        <v>13</v>
      </c>
      <c r="AX39" s="1">
        <v>14</v>
      </c>
      <c r="AY39" s="1">
        <v>15</v>
      </c>
      <c r="AZ39" s="1">
        <v>16</v>
      </c>
      <c r="BA39" s="1">
        <v>17</v>
      </c>
      <c r="BB39" s="1">
        <v>18</v>
      </c>
      <c r="BC39" s="1">
        <v>19</v>
      </c>
      <c r="BD39" s="1">
        <v>20</v>
      </c>
      <c r="BE39"/>
      <c r="BF39"/>
    </row>
    <row r="40" spans="2:58" ht="12.75">
      <c r="B40" s="35"/>
      <c r="C40" s="14"/>
      <c r="D40" s="14"/>
      <c r="E40" s="14"/>
      <c r="F40" s="20" t="s">
        <v>1</v>
      </c>
      <c r="G40" s="39">
        <v>1</v>
      </c>
      <c r="H40" s="39">
        <v>2</v>
      </c>
      <c r="I40" s="39">
        <v>3</v>
      </c>
      <c r="J40" s="39">
        <v>4</v>
      </c>
      <c r="K40" s="39">
        <v>5</v>
      </c>
      <c r="L40" s="39">
        <v>6</v>
      </c>
      <c r="M40" s="39">
        <v>7</v>
      </c>
      <c r="N40" s="39">
        <v>8</v>
      </c>
      <c r="O40" s="39">
        <v>9</v>
      </c>
      <c r="P40" s="39">
        <v>10</v>
      </c>
      <c r="Q40" s="39">
        <v>11</v>
      </c>
      <c r="R40" s="39">
        <v>12</v>
      </c>
      <c r="S40" s="39">
        <v>13</v>
      </c>
      <c r="T40" s="39">
        <v>14</v>
      </c>
      <c r="U40" s="39">
        <v>15</v>
      </c>
      <c r="V40" s="39">
        <v>16</v>
      </c>
      <c r="W40" s="39">
        <v>17</v>
      </c>
      <c r="X40" s="39">
        <v>18</v>
      </c>
      <c r="Y40" s="39">
        <v>19</v>
      </c>
      <c r="Z40" s="40">
        <v>20</v>
      </c>
      <c r="AA40" s="11"/>
      <c r="AB40" s="11"/>
      <c r="AC40" s="1"/>
      <c r="AJ40" s="2" t="s">
        <v>3</v>
      </c>
      <c r="AK40" s="4">
        <f aca="true" t="shared" si="36" ref="AK40:BD40">IF(G$41&lt;10,5*$AF$33*$AI$25,(G$41-10+5)*$AF$33*$AI$25)</f>
        <v>52</v>
      </c>
      <c r="AL40" s="4">
        <f t="shared" si="36"/>
        <v>54</v>
      </c>
      <c r="AM40" s="4">
        <f t="shared" si="36"/>
        <v>56</v>
      </c>
      <c r="AN40" s="4">
        <f t="shared" si="36"/>
        <v>58</v>
      </c>
      <c r="AO40" s="4">
        <f t="shared" si="36"/>
        <v>60</v>
      </c>
      <c r="AP40" s="4">
        <f t="shared" si="36"/>
        <v>62</v>
      </c>
      <c r="AQ40" s="4">
        <f t="shared" si="36"/>
        <v>64</v>
      </c>
      <c r="AR40" s="4">
        <f t="shared" si="36"/>
        <v>66</v>
      </c>
      <c r="AS40" s="4">
        <f t="shared" si="36"/>
        <v>68</v>
      </c>
      <c r="AT40" s="4">
        <f t="shared" si="36"/>
        <v>70</v>
      </c>
      <c r="AU40" s="4">
        <f t="shared" si="36"/>
        <v>72</v>
      </c>
      <c r="AV40" s="4">
        <f t="shared" si="36"/>
        <v>74</v>
      </c>
      <c r="AW40" s="4">
        <f t="shared" si="36"/>
        <v>76</v>
      </c>
      <c r="AX40" s="4">
        <f t="shared" si="36"/>
        <v>78</v>
      </c>
      <c r="AY40" s="4">
        <f t="shared" si="36"/>
        <v>80</v>
      </c>
      <c r="AZ40" s="4">
        <f t="shared" si="36"/>
        <v>82</v>
      </c>
      <c r="BA40" s="4">
        <f t="shared" si="36"/>
        <v>84</v>
      </c>
      <c r="BB40" s="4">
        <f t="shared" si="36"/>
        <v>86</v>
      </c>
      <c r="BC40" s="4">
        <f t="shared" si="36"/>
        <v>88</v>
      </c>
      <c r="BD40" s="4">
        <f t="shared" si="36"/>
        <v>90</v>
      </c>
      <c r="BE40"/>
      <c r="BF40"/>
    </row>
    <row r="41" spans="2:58" ht="12.75">
      <c r="B41" s="6"/>
      <c r="C41" s="8"/>
      <c r="D41" s="8"/>
      <c r="E41" s="8"/>
      <c r="F41" s="29" t="s">
        <v>2</v>
      </c>
      <c r="G41" s="41">
        <f>G40+Jump+30</f>
        <v>31</v>
      </c>
      <c r="H41" s="41">
        <f aca="true" t="shared" si="37" ref="H41:Z41">H40+Jump+30</f>
        <v>32</v>
      </c>
      <c r="I41" s="41">
        <f t="shared" si="37"/>
        <v>33</v>
      </c>
      <c r="J41" s="41">
        <f t="shared" si="37"/>
        <v>34</v>
      </c>
      <c r="K41" s="41">
        <f t="shared" si="37"/>
        <v>35</v>
      </c>
      <c r="L41" s="41">
        <f t="shared" si="37"/>
        <v>36</v>
      </c>
      <c r="M41" s="41">
        <f t="shared" si="37"/>
        <v>37</v>
      </c>
      <c r="N41" s="41">
        <f t="shared" si="37"/>
        <v>38</v>
      </c>
      <c r="O41" s="41">
        <f t="shared" si="37"/>
        <v>39</v>
      </c>
      <c r="P41" s="41">
        <f t="shared" si="37"/>
        <v>40</v>
      </c>
      <c r="Q41" s="41">
        <f t="shared" si="37"/>
        <v>41</v>
      </c>
      <c r="R41" s="41">
        <f t="shared" si="37"/>
        <v>42</v>
      </c>
      <c r="S41" s="41">
        <f t="shared" si="37"/>
        <v>43</v>
      </c>
      <c r="T41" s="41">
        <f t="shared" si="37"/>
        <v>44</v>
      </c>
      <c r="U41" s="41">
        <f t="shared" si="37"/>
        <v>45</v>
      </c>
      <c r="V41" s="41">
        <f t="shared" si="37"/>
        <v>46</v>
      </c>
      <c r="W41" s="41">
        <f t="shared" si="37"/>
        <v>47</v>
      </c>
      <c r="X41" s="41">
        <f t="shared" si="37"/>
        <v>48</v>
      </c>
      <c r="Y41" s="41">
        <f t="shared" si="37"/>
        <v>49</v>
      </c>
      <c r="Z41" s="42">
        <f t="shared" si="37"/>
        <v>50</v>
      </c>
      <c r="AA41" s="11"/>
      <c r="AB41" s="11"/>
      <c r="AC41" s="1"/>
      <c r="AJ41" s="2" t="s">
        <v>4</v>
      </c>
      <c r="AK41" s="4">
        <f aca="true" t="shared" si="38" ref="AK41:BD41">IF(G$41&lt;10,3*$AI$25,((G$41-10)/2+3)*$AI$25)</f>
        <v>27</v>
      </c>
      <c r="AL41" s="4">
        <f t="shared" si="38"/>
        <v>28</v>
      </c>
      <c r="AM41" s="4">
        <f t="shared" si="38"/>
        <v>29</v>
      </c>
      <c r="AN41" s="4">
        <f t="shared" si="38"/>
        <v>30</v>
      </c>
      <c r="AO41" s="4">
        <f t="shared" si="38"/>
        <v>31</v>
      </c>
      <c r="AP41" s="4">
        <f t="shared" si="38"/>
        <v>32</v>
      </c>
      <c r="AQ41" s="4">
        <f t="shared" si="38"/>
        <v>33</v>
      </c>
      <c r="AR41" s="4">
        <f t="shared" si="38"/>
        <v>34</v>
      </c>
      <c r="AS41" s="4">
        <f t="shared" si="38"/>
        <v>35</v>
      </c>
      <c r="AT41" s="4">
        <f t="shared" si="38"/>
        <v>36</v>
      </c>
      <c r="AU41" s="4">
        <f t="shared" si="38"/>
        <v>37</v>
      </c>
      <c r="AV41" s="4">
        <f t="shared" si="38"/>
        <v>38</v>
      </c>
      <c r="AW41" s="4">
        <f t="shared" si="38"/>
        <v>39</v>
      </c>
      <c r="AX41" s="4">
        <f t="shared" si="38"/>
        <v>40</v>
      </c>
      <c r="AY41" s="4">
        <f t="shared" si="38"/>
        <v>41</v>
      </c>
      <c r="AZ41" s="4">
        <f t="shared" si="38"/>
        <v>42</v>
      </c>
      <c r="BA41" s="4">
        <f t="shared" si="38"/>
        <v>43</v>
      </c>
      <c r="BB41" s="4">
        <f t="shared" si="38"/>
        <v>44</v>
      </c>
      <c r="BC41" s="4">
        <f t="shared" si="38"/>
        <v>45</v>
      </c>
      <c r="BD41" s="4">
        <f t="shared" si="38"/>
        <v>46</v>
      </c>
      <c r="BE41"/>
      <c r="BF41"/>
    </row>
    <row r="42" spans="3:58" ht="12.75">
      <c r="C42" s="1"/>
      <c r="D42" s="1"/>
      <c r="E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33"/>
      <c r="AB42" s="33"/>
      <c r="AC42" s="1"/>
      <c r="AJ42" s="2" t="s">
        <v>5</v>
      </c>
      <c r="AK42" s="4">
        <f aca="true" t="shared" si="39" ref="AK42:BD42">IF(G$41&lt;10,2*$AF$33*$AI$25,((G$41-10)/4+2)*$AF$33*$AI$25)</f>
        <v>14.5</v>
      </c>
      <c r="AL42" s="4">
        <f t="shared" si="39"/>
        <v>15</v>
      </c>
      <c r="AM42" s="4">
        <f t="shared" si="39"/>
        <v>15.5</v>
      </c>
      <c r="AN42" s="4">
        <f t="shared" si="39"/>
        <v>16</v>
      </c>
      <c r="AO42" s="4">
        <f t="shared" si="39"/>
        <v>16.5</v>
      </c>
      <c r="AP42" s="4">
        <f t="shared" si="39"/>
        <v>17</v>
      </c>
      <c r="AQ42" s="4">
        <f t="shared" si="39"/>
        <v>17.5</v>
      </c>
      <c r="AR42" s="4">
        <f t="shared" si="39"/>
        <v>18</v>
      </c>
      <c r="AS42" s="4">
        <f t="shared" si="39"/>
        <v>18.5</v>
      </c>
      <c r="AT42" s="4">
        <f t="shared" si="39"/>
        <v>19</v>
      </c>
      <c r="AU42" s="4">
        <f t="shared" si="39"/>
        <v>19.5</v>
      </c>
      <c r="AV42" s="4">
        <f t="shared" si="39"/>
        <v>20</v>
      </c>
      <c r="AW42" s="4">
        <f t="shared" si="39"/>
        <v>20.5</v>
      </c>
      <c r="AX42" s="4">
        <f t="shared" si="39"/>
        <v>21</v>
      </c>
      <c r="AY42" s="4">
        <f t="shared" si="39"/>
        <v>21.5</v>
      </c>
      <c r="AZ42" s="4">
        <f t="shared" si="39"/>
        <v>22</v>
      </c>
      <c r="BA42" s="4">
        <f t="shared" si="39"/>
        <v>22.5</v>
      </c>
      <c r="BB42" s="4">
        <f t="shared" si="39"/>
        <v>23</v>
      </c>
      <c r="BC42" s="4">
        <f t="shared" si="39"/>
        <v>23.5</v>
      </c>
      <c r="BD42" s="4">
        <f t="shared" si="39"/>
        <v>24</v>
      </c>
      <c r="BE42"/>
      <c r="BF42"/>
    </row>
    <row r="43" spans="2:58" ht="12.75">
      <c r="B43" s="35"/>
      <c r="C43" s="14"/>
      <c r="D43" s="14"/>
      <c r="E43" s="14"/>
      <c r="F43" s="20" t="s">
        <v>7</v>
      </c>
      <c r="G43" s="43">
        <f aca="true" t="shared" si="40" ref="G43:Z43">IF($AC$4&gt;11,"X",AK33)</f>
        <v>26</v>
      </c>
      <c r="H43" s="43">
        <f t="shared" si="40"/>
        <v>27</v>
      </c>
      <c r="I43" s="43">
        <f t="shared" si="40"/>
        <v>28</v>
      </c>
      <c r="J43" s="43">
        <f t="shared" si="40"/>
        <v>29</v>
      </c>
      <c r="K43" s="43">
        <f t="shared" si="40"/>
        <v>30</v>
      </c>
      <c r="L43" s="43">
        <f aca="true" t="shared" si="41" ref="L43:S43">IF($AC$4&gt;11,"X",AP33)</f>
        <v>31</v>
      </c>
      <c r="M43" s="43">
        <f t="shared" si="41"/>
        <v>32</v>
      </c>
      <c r="N43" s="43">
        <f t="shared" si="41"/>
        <v>33</v>
      </c>
      <c r="O43" s="43">
        <f t="shared" si="41"/>
        <v>34</v>
      </c>
      <c r="P43" s="43">
        <f t="shared" si="41"/>
        <v>35</v>
      </c>
      <c r="Q43" s="43">
        <f t="shared" si="41"/>
        <v>36</v>
      </c>
      <c r="R43" s="43">
        <f t="shared" si="41"/>
        <v>37</v>
      </c>
      <c r="S43" s="43">
        <f t="shared" si="41"/>
        <v>38</v>
      </c>
      <c r="T43" s="43">
        <f t="shared" si="40"/>
        <v>39</v>
      </c>
      <c r="U43" s="43">
        <f t="shared" si="40"/>
        <v>40</v>
      </c>
      <c r="V43" s="43">
        <f t="shared" si="40"/>
        <v>41</v>
      </c>
      <c r="W43" s="43">
        <f t="shared" si="40"/>
        <v>42</v>
      </c>
      <c r="X43" s="43">
        <f t="shared" si="40"/>
        <v>43</v>
      </c>
      <c r="Y43" s="43">
        <f t="shared" si="40"/>
        <v>44</v>
      </c>
      <c r="Z43" s="44">
        <f t="shared" si="40"/>
        <v>45</v>
      </c>
      <c r="AA43" s="58"/>
      <c r="AB43" s="58"/>
      <c r="AC43" s="1"/>
      <c r="AJ43" s="2" t="s">
        <v>8</v>
      </c>
      <c r="AK43" s="4">
        <f aca="true" t="shared" si="42" ref="AK43:BD43">IF(G$41&lt;10,2*$AI$25,((G$41-10)/8+2)*$AI$25)</f>
        <v>9.25</v>
      </c>
      <c r="AL43" s="4">
        <f t="shared" si="42"/>
        <v>9.5</v>
      </c>
      <c r="AM43" s="4">
        <f t="shared" si="42"/>
        <v>9.75</v>
      </c>
      <c r="AN43" s="4">
        <f t="shared" si="42"/>
        <v>10</v>
      </c>
      <c r="AO43" s="4">
        <f t="shared" si="42"/>
        <v>10.25</v>
      </c>
      <c r="AP43" s="4">
        <f t="shared" si="42"/>
        <v>10.5</v>
      </c>
      <c r="AQ43" s="4">
        <f t="shared" si="42"/>
        <v>10.75</v>
      </c>
      <c r="AR43" s="4">
        <f t="shared" si="42"/>
        <v>11</v>
      </c>
      <c r="AS43" s="4">
        <f t="shared" si="42"/>
        <v>11.25</v>
      </c>
      <c r="AT43" s="4">
        <f t="shared" si="42"/>
        <v>11.5</v>
      </c>
      <c r="AU43" s="4">
        <f t="shared" si="42"/>
        <v>11.75</v>
      </c>
      <c r="AV43" s="4">
        <f t="shared" si="42"/>
        <v>12</v>
      </c>
      <c r="AW43" s="4">
        <f t="shared" si="42"/>
        <v>12.25</v>
      </c>
      <c r="AX43" s="4">
        <f t="shared" si="42"/>
        <v>12.5</v>
      </c>
      <c r="AY43" s="4">
        <f t="shared" si="42"/>
        <v>12.75</v>
      </c>
      <c r="AZ43" s="4">
        <f t="shared" si="42"/>
        <v>13</v>
      </c>
      <c r="BA43" s="4">
        <f t="shared" si="42"/>
        <v>13.25</v>
      </c>
      <c r="BB43" s="4">
        <f t="shared" si="42"/>
        <v>13.5</v>
      </c>
      <c r="BC43" s="4">
        <f t="shared" si="42"/>
        <v>13.75</v>
      </c>
      <c r="BD43" s="4">
        <f t="shared" si="42"/>
        <v>14</v>
      </c>
      <c r="BE43"/>
      <c r="BF43"/>
    </row>
    <row r="44" spans="2:58" ht="12.75">
      <c r="B44" s="5"/>
      <c r="C44" s="9"/>
      <c r="D44" s="9"/>
      <c r="E44" s="9"/>
      <c r="F44" s="26" t="s">
        <v>6</v>
      </c>
      <c r="G44" s="45">
        <f aca="true" t="shared" si="43" ref="G44:Z44">AK34</f>
        <v>13.5</v>
      </c>
      <c r="H44" s="45">
        <f t="shared" si="43"/>
        <v>14</v>
      </c>
      <c r="I44" s="45">
        <f t="shared" si="43"/>
        <v>14.5</v>
      </c>
      <c r="J44" s="45">
        <f t="shared" si="43"/>
        <v>15</v>
      </c>
      <c r="K44" s="45">
        <f t="shared" si="43"/>
        <v>15.5</v>
      </c>
      <c r="L44" s="45">
        <f aca="true" t="shared" si="44" ref="L44:S44">AP34</f>
        <v>16</v>
      </c>
      <c r="M44" s="45">
        <f t="shared" si="44"/>
        <v>16.5</v>
      </c>
      <c r="N44" s="45">
        <f t="shared" si="44"/>
        <v>17</v>
      </c>
      <c r="O44" s="45">
        <f t="shared" si="44"/>
        <v>17.5</v>
      </c>
      <c r="P44" s="45">
        <f t="shared" si="44"/>
        <v>18</v>
      </c>
      <c r="Q44" s="45">
        <f t="shared" si="44"/>
        <v>18.5</v>
      </c>
      <c r="R44" s="45">
        <f t="shared" si="44"/>
        <v>19</v>
      </c>
      <c r="S44" s="45">
        <f t="shared" si="44"/>
        <v>19.5</v>
      </c>
      <c r="T44" s="45">
        <f t="shared" si="43"/>
        <v>20</v>
      </c>
      <c r="U44" s="45">
        <f t="shared" si="43"/>
        <v>20.5</v>
      </c>
      <c r="V44" s="45">
        <f t="shared" si="43"/>
        <v>21</v>
      </c>
      <c r="W44" s="45">
        <f t="shared" si="43"/>
        <v>21.5</v>
      </c>
      <c r="X44" s="45">
        <f t="shared" si="43"/>
        <v>22</v>
      </c>
      <c r="Y44" s="45">
        <f t="shared" si="43"/>
        <v>22.5</v>
      </c>
      <c r="Z44" s="46">
        <f t="shared" si="43"/>
        <v>23</v>
      </c>
      <c r="AA44" s="58"/>
      <c r="AB44" s="58"/>
      <c r="AC44" s="4"/>
      <c r="AJ44" s="2" t="s">
        <v>50</v>
      </c>
      <c r="AK44" s="4">
        <f aca="true" t="shared" si="45" ref="AK44:BD44">IF(G$41&lt;10,1*$AI$25,((G$41-10)/8+1)*$AI$25)</f>
        <v>7.25</v>
      </c>
      <c r="AL44" s="4">
        <f t="shared" si="45"/>
        <v>7.5</v>
      </c>
      <c r="AM44" s="4">
        <f t="shared" si="45"/>
        <v>7.75</v>
      </c>
      <c r="AN44" s="4">
        <f t="shared" si="45"/>
        <v>8</v>
      </c>
      <c r="AO44" s="4">
        <f t="shared" si="45"/>
        <v>8.25</v>
      </c>
      <c r="AP44" s="4">
        <f t="shared" si="45"/>
        <v>8.5</v>
      </c>
      <c r="AQ44" s="4">
        <f t="shared" si="45"/>
        <v>8.75</v>
      </c>
      <c r="AR44" s="4">
        <f t="shared" si="45"/>
        <v>9</v>
      </c>
      <c r="AS44" s="4">
        <f t="shared" si="45"/>
        <v>9.25</v>
      </c>
      <c r="AT44" s="4">
        <f t="shared" si="45"/>
        <v>9.5</v>
      </c>
      <c r="AU44" s="4">
        <f t="shared" si="45"/>
        <v>9.75</v>
      </c>
      <c r="AV44" s="4">
        <f t="shared" si="45"/>
        <v>10</v>
      </c>
      <c r="AW44" s="4">
        <f t="shared" si="45"/>
        <v>10.25</v>
      </c>
      <c r="AX44" s="4">
        <f t="shared" si="45"/>
        <v>10.5</v>
      </c>
      <c r="AY44" s="4">
        <f t="shared" si="45"/>
        <v>10.75</v>
      </c>
      <c r="AZ44" s="4">
        <f t="shared" si="45"/>
        <v>11</v>
      </c>
      <c r="BA44" s="4">
        <f t="shared" si="45"/>
        <v>11.25</v>
      </c>
      <c r="BB44" s="4">
        <f t="shared" si="45"/>
        <v>11.5</v>
      </c>
      <c r="BC44" s="4">
        <f t="shared" si="45"/>
        <v>11.75</v>
      </c>
      <c r="BD44" s="4">
        <f t="shared" si="45"/>
        <v>12</v>
      </c>
      <c r="BE44"/>
      <c r="BF44"/>
    </row>
    <row r="45" spans="2:58" ht="12.75">
      <c r="B45" s="36"/>
      <c r="C45" s="15"/>
      <c r="D45" s="15"/>
      <c r="E45" s="15"/>
      <c r="F45" s="24" t="s">
        <v>5</v>
      </c>
      <c r="G45" s="47">
        <f aca="true" t="shared" si="46" ref="G45:Z45">IF($AC$4&gt;11,"X",AK35)</f>
        <v>7.25</v>
      </c>
      <c r="H45" s="47">
        <f t="shared" si="46"/>
        <v>7.5</v>
      </c>
      <c r="I45" s="47">
        <f t="shared" si="46"/>
        <v>7.75</v>
      </c>
      <c r="J45" s="47">
        <f t="shared" si="46"/>
        <v>8</v>
      </c>
      <c r="K45" s="47">
        <f t="shared" si="46"/>
        <v>8.25</v>
      </c>
      <c r="L45" s="47">
        <f aca="true" t="shared" si="47" ref="L45:S45">IF($AC$4&gt;11,"X",AP35)</f>
        <v>8.5</v>
      </c>
      <c r="M45" s="47">
        <f t="shared" si="47"/>
        <v>8.75</v>
      </c>
      <c r="N45" s="47">
        <f t="shared" si="47"/>
        <v>9</v>
      </c>
      <c r="O45" s="47">
        <f t="shared" si="47"/>
        <v>9.25</v>
      </c>
      <c r="P45" s="47">
        <f t="shared" si="47"/>
        <v>9.5</v>
      </c>
      <c r="Q45" s="47">
        <f t="shared" si="47"/>
        <v>9.75</v>
      </c>
      <c r="R45" s="47">
        <f t="shared" si="47"/>
        <v>10</v>
      </c>
      <c r="S45" s="47">
        <f t="shared" si="47"/>
        <v>10.25</v>
      </c>
      <c r="T45" s="47">
        <f t="shared" si="46"/>
        <v>10.5</v>
      </c>
      <c r="U45" s="47">
        <f t="shared" si="46"/>
        <v>10.75</v>
      </c>
      <c r="V45" s="47">
        <f t="shared" si="46"/>
        <v>11</v>
      </c>
      <c r="W45" s="47">
        <f t="shared" si="46"/>
        <v>11.25</v>
      </c>
      <c r="X45" s="47">
        <f t="shared" si="46"/>
        <v>11.5</v>
      </c>
      <c r="Y45" s="47">
        <f t="shared" si="46"/>
        <v>11.75</v>
      </c>
      <c r="Z45" s="48">
        <f t="shared" si="46"/>
        <v>12</v>
      </c>
      <c r="AA45" s="58"/>
      <c r="AB45" s="58"/>
      <c r="AC45" s="4"/>
      <c r="AK45" s="1"/>
      <c r="AL45" s="1"/>
      <c r="BE45"/>
      <c r="BF45"/>
    </row>
    <row r="46" spans="2:58" ht="12.75">
      <c r="B46" s="5"/>
      <c r="C46" s="9"/>
      <c r="D46" s="9"/>
      <c r="E46" s="9"/>
      <c r="F46" s="26" t="s">
        <v>8</v>
      </c>
      <c r="G46" s="45">
        <f aca="true" t="shared" si="48" ref="G46:K47">AK36</f>
        <v>4.625</v>
      </c>
      <c r="H46" s="45">
        <f t="shared" si="48"/>
        <v>4.75</v>
      </c>
      <c r="I46" s="45">
        <f t="shared" si="48"/>
        <v>4.875</v>
      </c>
      <c r="J46" s="45">
        <f t="shared" si="48"/>
        <v>5</v>
      </c>
      <c r="K46" s="45">
        <f t="shared" si="48"/>
        <v>5.125</v>
      </c>
      <c r="L46" s="45">
        <f aca="true" t="shared" si="49" ref="L46:S47">AP36</f>
        <v>5.25</v>
      </c>
      <c r="M46" s="45">
        <f t="shared" si="49"/>
        <v>5.375</v>
      </c>
      <c r="N46" s="45">
        <f t="shared" si="49"/>
        <v>5.5</v>
      </c>
      <c r="O46" s="45">
        <f t="shared" si="49"/>
        <v>5.625</v>
      </c>
      <c r="P46" s="45">
        <f t="shared" si="49"/>
        <v>5.75</v>
      </c>
      <c r="Q46" s="45">
        <f t="shared" si="49"/>
        <v>5.875</v>
      </c>
      <c r="R46" s="45">
        <f t="shared" si="49"/>
        <v>6</v>
      </c>
      <c r="S46" s="45">
        <f t="shared" si="49"/>
        <v>6.125</v>
      </c>
      <c r="T46" s="45">
        <f aca="true" t="shared" si="50" ref="T46:Z47">AX36</f>
        <v>6.25</v>
      </c>
      <c r="U46" s="45">
        <f t="shared" si="50"/>
        <v>6.375</v>
      </c>
      <c r="V46" s="45">
        <f t="shared" si="50"/>
        <v>6.5</v>
      </c>
      <c r="W46" s="45">
        <f t="shared" si="50"/>
        <v>6.625</v>
      </c>
      <c r="X46" s="45">
        <f t="shared" si="50"/>
        <v>6.75</v>
      </c>
      <c r="Y46" s="45">
        <f t="shared" si="50"/>
        <v>6.875</v>
      </c>
      <c r="Z46" s="46">
        <f t="shared" si="50"/>
        <v>7</v>
      </c>
      <c r="AA46" s="58"/>
      <c r="AB46" s="58"/>
      <c r="AC46" s="4"/>
      <c r="AK46" s="1"/>
      <c r="AL46" s="1"/>
      <c r="BE46"/>
      <c r="BF46"/>
    </row>
    <row r="47" spans="2:58" ht="12.75">
      <c r="B47" s="37"/>
      <c r="C47" s="31"/>
      <c r="D47" s="31"/>
      <c r="E47" s="31"/>
      <c r="F47" s="32" t="s">
        <v>9</v>
      </c>
      <c r="G47" s="49">
        <f t="shared" si="48"/>
        <v>3.625</v>
      </c>
      <c r="H47" s="49">
        <f t="shared" si="48"/>
        <v>3.75</v>
      </c>
      <c r="I47" s="49">
        <f t="shared" si="48"/>
        <v>3.875</v>
      </c>
      <c r="J47" s="49">
        <f t="shared" si="48"/>
        <v>4</v>
      </c>
      <c r="K47" s="49">
        <f t="shared" si="48"/>
        <v>4.125</v>
      </c>
      <c r="L47" s="49">
        <f t="shared" si="49"/>
        <v>4.25</v>
      </c>
      <c r="M47" s="49">
        <f t="shared" si="49"/>
        <v>4.375</v>
      </c>
      <c r="N47" s="49">
        <f t="shared" si="49"/>
        <v>4.5</v>
      </c>
      <c r="O47" s="49">
        <f t="shared" si="49"/>
        <v>4.625</v>
      </c>
      <c r="P47" s="49">
        <f t="shared" si="49"/>
        <v>4.75</v>
      </c>
      <c r="Q47" s="49">
        <f t="shared" si="49"/>
        <v>4.875</v>
      </c>
      <c r="R47" s="49">
        <f t="shared" si="49"/>
        <v>5</v>
      </c>
      <c r="S47" s="49">
        <f t="shared" si="49"/>
        <v>5.125</v>
      </c>
      <c r="T47" s="49">
        <f t="shared" si="50"/>
        <v>5.25</v>
      </c>
      <c r="U47" s="49">
        <f t="shared" si="50"/>
        <v>5.375</v>
      </c>
      <c r="V47" s="49">
        <f t="shared" si="50"/>
        <v>5.5</v>
      </c>
      <c r="W47" s="49">
        <f t="shared" si="50"/>
        <v>5.625</v>
      </c>
      <c r="X47" s="49">
        <f t="shared" si="50"/>
        <v>5.75</v>
      </c>
      <c r="Y47" s="49">
        <f t="shared" si="50"/>
        <v>5.875</v>
      </c>
      <c r="Z47" s="50">
        <f t="shared" si="50"/>
        <v>6</v>
      </c>
      <c r="AA47" s="58"/>
      <c r="AB47" s="58"/>
      <c r="AC47" s="4"/>
      <c r="AK47" s="1"/>
      <c r="AL47" s="1"/>
      <c r="BE47"/>
      <c r="BF47"/>
    </row>
    <row r="48" spans="3:58" ht="12.75">
      <c r="C48" s="1"/>
      <c r="D48" s="1"/>
      <c r="E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AC48" s="4"/>
      <c r="AK48" s="1"/>
      <c r="AL48" s="1"/>
      <c r="BE48"/>
      <c r="BF48"/>
    </row>
    <row r="49" spans="3:58" ht="17.25">
      <c r="C49" s="1"/>
      <c r="D49" s="1"/>
      <c r="E49" s="1"/>
      <c r="F49" s="59" t="s">
        <v>58</v>
      </c>
      <c r="G49" s="59"/>
      <c r="H49" s="59"/>
      <c r="I49" s="59"/>
      <c r="J49" s="59"/>
      <c r="K49" s="59"/>
      <c r="L49" s="59"/>
      <c r="M49" s="59"/>
      <c r="N49" s="59"/>
      <c r="O49" s="5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33"/>
      <c r="AB49" s="33"/>
      <c r="AK49" s="1"/>
      <c r="AL49" s="1"/>
      <c r="BE49"/>
      <c r="BF49"/>
    </row>
    <row r="50" spans="2:58" ht="12.75">
      <c r="B50" s="35"/>
      <c r="C50" s="14"/>
      <c r="D50" s="14"/>
      <c r="E50" s="14"/>
      <c r="F50" s="20" t="s">
        <v>1</v>
      </c>
      <c r="G50" s="39">
        <v>1</v>
      </c>
      <c r="H50" s="39">
        <v>2</v>
      </c>
      <c r="I50" s="39">
        <v>3</v>
      </c>
      <c r="J50" s="39">
        <v>4</v>
      </c>
      <c r="K50" s="39">
        <v>5</v>
      </c>
      <c r="L50" s="39">
        <v>6</v>
      </c>
      <c r="M50" s="39">
        <v>7</v>
      </c>
      <c r="N50" s="39">
        <v>8</v>
      </c>
      <c r="O50" s="39">
        <v>9</v>
      </c>
      <c r="P50" s="39">
        <v>10</v>
      </c>
      <c r="Q50" s="39">
        <v>11</v>
      </c>
      <c r="R50" s="39">
        <v>12</v>
      </c>
      <c r="S50" s="39">
        <v>13</v>
      </c>
      <c r="T50" s="39">
        <v>14</v>
      </c>
      <c r="U50" s="39">
        <v>15</v>
      </c>
      <c r="V50" s="39">
        <v>16</v>
      </c>
      <c r="W50" s="39">
        <v>17</v>
      </c>
      <c r="X50" s="39">
        <v>18</v>
      </c>
      <c r="Y50" s="39">
        <v>19</v>
      </c>
      <c r="Z50" s="40">
        <v>20</v>
      </c>
      <c r="AA50" s="11"/>
      <c r="AB50" s="11"/>
      <c r="AC50" s="1"/>
      <c r="AK50" s="1"/>
      <c r="AL50" s="1"/>
      <c r="BE50"/>
      <c r="BF50"/>
    </row>
    <row r="51" spans="2:58" ht="12.75">
      <c r="B51" s="6"/>
      <c r="C51" s="8"/>
      <c r="D51" s="8"/>
      <c r="E51" s="8"/>
      <c r="F51" s="29" t="s">
        <v>2</v>
      </c>
      <c r="G51" s="41">
        <f aca="true" t="shared" si="51" ref="G51:Z51">G50+Jump+30</f>
        <v>31</v>
      </c>
      <c r="H51" s="41">
        <f t="shared" si="51"/>
        <v>32</v>
      </c>
      <c r="I51" s="41">
        <f t="shared" si="51"/>
        <v>33</v>
      </c>
      <c r="J51" s="41">
        <f t="shared" si="51"/>
        <v>34</v>
      </c>
      <c r="K51" s="41">
        <f t="shared" si="51"/>
        <v>35</v>
      </c>
      <c r="L51" s="41">
        <f t="shared" si="51"/>
        <v>36</v>
      </c>
      <c r="M51" s="41">
        <f t="shared" si="51"/>
        <v>37</v>
      </c>
      <c r="N51" s="41">
        <f t="shared" si="51"/>
        <v>38</v>
      </c>
      <c r="O51" s="41">
        <f t="shared" si="51"/>
        <v>39</v>
      </c>
      <c r="P51" s="41">
        <f t="shared" si="51"/>
        <v>40</v>
      </c>
      <c r="Q51" s="41">
        <f t="shared" si="51"/>
        <v>41</v>
      </c>
      <c r="R51" s="41">
        <f t="shared" si="51"/>
        <v>42</v>
      </c>
      <c r="S51" s="41">
        <f t="shared" si="51"/>
        <v>43</v>
      </c>
      <c r="T51" s="41">
        <f t="shared" si="51"/>
        <v>44</v>
      </c>
      <c r="U51" s="41">
        <f t="shared" si="51"/>
        <v>45</v>
      </c>
      <c r="V51" s="41">
        <f t="shared" si="51"/>
        <v>46</v>
      </c>
      <c r="W51" s="41">
        <f t="shared" si="51"/>
        <v>47</v>
      </c>
      <c r="X51" s="41">
        <f t="shared" si="51"/>
        <v>48</v>
      </c>
      <c r="Y51" s="41">
        <f t="shared" si="51"/>
        <v>49</v>
      </c>
      <c r="Z51" s="42">
        <f t="shared" si="51"/>
        <v>50</v>
      </c>
      <c r="AA51" s="11"/>
      <c r="AB51" s="11"/>
      <c r="AC51" s="1"/>
      <c r="AK51" s="1"/>
      <c r="AL51" s="1"/>
      <c r="BE51"/>
      <c r="BF51"/>
    </row>
    <row r="52" spans="3:58" ht="12.75">
      <c r="C52" s="1"/>
      <c r="D52" s="1"/>
      <c r="E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33"/>
      <c r="AB52" s="33"/>
      <c r="AC52" s="1"/>
      <c r="AK52" s="1"/>
      <c r="AL52" s="1"/>
      <c r="BE52"/>
      <c r="BF52"/>
    </row>
    <row r="53" spans="2:58" ht="12.75">
      <c r="B53" s="35"/>
      <c r="C53" s="14"/>
      <c r="D53" s="14"/>
      <c r="E53" s="14"/>
      <c r="F53" s="20" t="s">
        <v>7</v>
      </c>
      <c r="G53" s="43">
        <f aca="true" t="shared" si="52" ref="G53:Z53">IF($AC$4&gt;11,"X",AK40)</f>
        <v>52</v>
      </c>
      <c r="H53" s="43">
        <f t="shared" si="52"/>
        <v>54</v>
      </c>
      <c r="I53" s="43">
        <f t="shared" si="52"/>
        <v>56</v>
      </c>
      <c r="J53" s="43">
        <f t="shared" si="52"/>
        <v>58</v>
      </c>
      <c r="K53" s="43">
        <f t="shared" si="52"/>
        <v>60</v>
      </c>
      <c r="L53" s="43">
        <f aca="true" t="shared" si="53" ref="L53:S53">IF($AC$4&gt;11,"X",AP40)</f>
        <v>62</v>
      </c>
      <c r="M53" s="43">
        <f t="shared" si="53"/>
        <v>64</v>
      </c>
      <c r="N53" s="43">
        <f t="shared" si="53"/>
        <v>66</v>
      </c>
      <c r="O53" s="43">
        <f t="shared" si="53"/>
        <v>68</v>
      </c>
      <c r="P53" s="43">
        <f t="shared" si="53"/>
        <v>70</v>
      </c>
      <c r="Q53" s="43">
        <f t="shared" si="53"/>
        <v>72</v>
      </c>
      <c r="R53" s="43">
        <f t="shared" si="53"/>
        <v>74</v>
      </c>
      <c r="S53" s="43">
        <f t="shared" si="53"/>
        <v>76</v>
      </c>
      <c r="T53" s="43">
        <f t="shared" si="52"/>
        <v>78</v>
      </c>
      <c r="U53" s="43">
        <f t="shared" si="52"/>
        <v>80</v>
      </c>
      <c r="V53" s="43">
        <f t="shared" si="52"/>
        <v>82</v>
      </c>
      <c r="W53" s="43">
        <f t="shared" si="52"/>
        <v>84</v>
      </c>
      <c r="X53" s="43">
        <f t="shared" si="52"/>
        <v>86</v>
      </c>
      <c r="Y53" s="43">
        <f t="shared" si="52"/>
        <v>88</v>
      </c>
      <c r="Z53" s="44">
        <f t="shared" si="52"/>
        <v>90</v>
      </c>
      <c r="AA53" s="58"/>
      <c r="AB53" s="58"/>
      <c r="AC53" s="1"/>
      <c r="AK53" s="1"/>
      <c r="AL53" s="1"/>
      <c r="BE53"/>
      <c r="BF53"/>
    </row>
    <row r="54" spans="2:58" ht="12.75">
      <c r="B54" s="5"/>
      <c r="C54" s="9"/>
      <c r="D54" s="9"/>
      <c r="E54" s="9"/>
      <c r="F54" s="26" t="s">
        <v>6</v>
      </c>
      <c r="G54" s="45">
        <f aca="true" t="shared" si="54" ref="G54:Z54">AK41</f>
        <v>27</v>
      </c>
      <c r="H54" s="45">
        <f t="shared" si="54"/>
        <v>28</v>
      </c>
      <c r="I54" s="45">
        <f t="shared" si="54"/>
        <v>29</v>
      </c>
      <c r="J54" s="45">
        <f t="shared" si="54"/>
        <v>30</v>
      </c>
      <c r="K54" s="45">
        <f t="shared" si="54"/>
        <v>31</v>
      </c>
      <c r="L54" s="45">
        <f aca="true" t="shared" si="55" ref="L54:S54">AP41</f>
        <v>32</v>
      </c>
      <c r="M54" s="45">
        <f t="shared" si="55"/>
        <v>33</v>
      </c>
      <c r="N54" s="45">
        <f t="shared" si="55"/>
        <v>34</v>
      </c>
      <c r="O54" s="45">
        <f t="shared" si="55"/>
        <v>35</v>
      </c>
      <c r="P54" s="45">
        <f t="shared" si="55"/>
        <v>36</v>
      </c>
      <c r="Q54" s="45">
        <f t="shared" si="55"/>
        <v>37</v>
      </c>
      <c r="R54" s="45">
        <f t="shared" si="55"/>
        <v>38</v>
      </c>
      <c r="S54" s="45">
        <f t="shared" si="55"/>
        <v>39</v>
      </c>
      <c r="T54" s="45">
        <f t="shared" si="54"/>
        <v>40</v>
      </c>
      <c r="U54" s="45">
        <f t="shared" si="54"/>
        <v>41</v>
      </c>
      <c r="V54" s="45">
        <f t="shared" si="54"/>
        <v>42</v>
      </c>
      <c r="W54" s="45">
        <f t="shared" si="54"/>
        <v>43</v>
      </c>
      <c r="X54" s="45">
        <f t="shared" si="54"/>
        <v>44</v>
      </c>
      <c r="Y54" s="45">
        <f t="shared" si="54"/>
        <v>45</v>
      </c>
      <c r="Z54" s="46">
        <f t="shared" si="54"/>
        <v>46</v>
      </c>
      <c r="AA54" s="58"/>
      <c r="AB54" s="58"/>
      <c r="AC54" s="4"/>
      <c r="AK54" s="1"/>
      <c r="AL54" s="1"/>
      <c r="BE54"/>
      <c r="BF54"/>
    </row>
    <row r="55" spans="2:58" ht="12.75">
      <c r="B55" s="36"/>
      <c r="C55" s="15"/>
      <c r="D55" s="15"/>
      <c r="E55" s="15"/>
      <c r="F55" s="24" t="s">
        <v>5</v>
      </c>
      <c r="G55" s="47">
        <f aca="true" t="shared" si="56" ref="G55:Z55">IF($AC$4&gt;11,"X",AK42)</f>
        <v>14.5</v>
      </c>
      <c r="H55" s="47">
        <f t="shared" si="56"/>
        <v>15</v>
      </c>
      <c r="I55" s="47">
        <f t="shared" si="56"/>
        <v>15.5</v>
      </c>
      <c r="J55" s="47">
        <f t="shared" si="56"/>
        <v>16</v>
      </c>
      <c r="K55" s="47">
        <f t="shared" si="56"/>
        <v>16.5</v>
      </c>
      <c r="L55" s="47">
        <f aca="true" t="shared" si="57" ref="L55:S55">IF($AC$4&gt;11,"X",AP42)</f>
        <v>17</v>
      </c>
      <c r="M55" s="47">
        <f t="shared" si="57"/>
        <v>17.5</v>
      </c>
      <c r="N55" s="47">
        <f t="shared" si="57"/>
        <v>18</v>
      </c>
      <c r="O55" s="47">
        <f t="shared" si="57"/>
        <v>18.5</v>
      </c>
      <c r="P55" s="47">
        <f t="shared" si="57"/>
        <v>19</v>
      </c>
      <c r="Q55" s="47">
        <f t="shared" si="57"/>
        <v>19.5</v>
      </c>
      <c r="R55" s="47">
        <f t="shared" si="57"/>
        <v>20</v>
      </c>
      <c r="S55" s="47">
        <f t="shared" si="57"/>
        <v>20.5</v>
      </c>
      <c r="T55" s="47">
        <f t="shared" si="56"/>
        <v>21</v>
      </c>
      <c r="U55" s="47">
        <f t="shared" si="56"/>
        <v>21.5</v>
      </c>
      <c r="V55" s="47">
        <f t="shared" si="56"/>
        <v>22</v>
      </c>
      <c r="W55" s="47">
        <f t="shared" si="56"/>
        <v>22.5</v>
      </c>
      <c r="X55" s="47">
        <f t="shared" si="56"/>
        <v>23</v>
      </c>
      <c r="Y55" s="47">
        <f t="shared" si="56"/>
        <v>23.5</v>
      </c>
      <c r="Z55" s="48">
        <f t="shared" si="56"/>
        <v>24</v>
      </c>
      <c r="AA55" s="58"/>
      <c r="AB55" s="58"/>
      <c r="AC55" s="4"/>
      <c r="AK55" s="1"/>
      <c r="AL55" s="1"/>
      <c r="BE55"/>
      <c r="BF55"/>
    </row>
    <row r="56" spans="2:58" ht="12.75">
      <c r="B56" s="5"/>
      <c r="C56" s="9"/>
      <c r="D56" s="9"/>
      <c r="E56" s="9"/>
      <c r="F56" s="26" t="s">
        <v>8</v>
      </c>
      <c r="G56" s="45">
        <f aca="true" t="shared" si="58" ref="G56:K57">AK43</f>
        <v>9.25</v>
      </c>
      <c r="H56" s="45">
        <f t="shared" si="58"/>
        <v>9.5</v>
      </c>
      <c r="I56" s="45">
        <f t="shared" si="58"/>
        <v>9.75</v>
      </c>
      <c r="J56" s="45">
        <f t="shared" si="58"/>
        <v>10</v>
      </c>
      <c r="K56" s="45">
        <f t="shared" si="58"/>
        <v>10.25</v>
      </c>
      <c r="L56" s="45">
        <f aca="true" t="shared" si="59" ref="L56:S57">AP43</f>
        <v>10.5</v>
      </c>
      <c r="M56" s="45">
        <f t="shared" si="59"/>
        <v>10.75</v>
      </c>
      <c r="N56" s="45">
        <f t="shared" si="59"/>
        <v>11</v>
      </c>
      <c r="O56" s="45">
        <f t="shared" si="59"/>
        <v>11.25</v>
      </c>
      <c r="P56" s="45">
        <f t="shared" si="59"/>
        <v>11.5</v>
      </c>
      <c r="Q56" s="45">
        <f t="shared" si="59"/>
        <v>11.75</v>
      </c>
      <c r="R56" s="45">
        <f t="shared" si="59"/>
        <v>12</v>
      </c>
      <c r="S56" s="45">
        <f t="shared" si="59"/>
        <v>12.25</v>
      </c>
      <c r="T56" s="45">
        <f aca="true" t="shared" si="60" ref="T56:Z57">AX43</f>
        <v>12.5</v>
      </c>
      <c r="U56" s="45">
        <f t="shared" si="60"/>
        <v>12.75</v>
      </c>
      <c r="V56" s="45">
        <f t="shared" si="60"/>
        <v>13</v>
      </c>
      <c r="W56" s="45">
        <f t="shared" si="60"/>
        <v>13.25</v>
      </c>
      <c r="X56" s="45">
        <f t="shared" si="60"/>
        <v>13.5</v>
      </c>
      <c r="Y56" s="45">
        <f t="shared" si="60"/>
        <v>13.75</v>
      </c>
      <c r="Z56" s="46">
        <f t="shared" si="60"/>
        <v>14</v>
      </c>
      <c r="AA56" s="58"/>
      <c r="AB56" s="58"/>
      <c r="AC56" s="4"/>
      <c r="AK56" s="1"/>
      <c r="AL56" s="1"/>
      <c r="BE56"/>
      <c r="BF56"/>
    </row>
    <row r="57" spans="2:58" ht="12.75">
      <c r="B57" s="37"/>
      <c r="C57" s="31"/>
      <c r="D57" s="31"/>
      <c r="E57" s="31"/>
      <c r="F57" s="32" t="s">
        <v>9</v>
      </c>
      <c r="G57" s="49">
        <f t="shared" si="58"/>
        <v>7.25</v>
      </c>
      <c r="H57" s="49">
        <f t="shared" si="58"/>
        <v>7.5</v>
      </c>
      <c r="I57" s="49">
        <f t="shared" si="58"/>
        <v>7.75</v>
      </c>
      <c r="J57" s="49">
        <f t="shared" si="58"/>
        <v>8</v>
      </c>
      <c r="K57" s="49">
        <f t="shared" si="58"/>
        <v>8.25</v>
      </c>
      <c r="L57" s="49">
        <f t="shared" si="59"/>
        <v>8.5</v>
      </c>
      <c r="M57" s="49">
        <f t="shared" si="59"/>
        <v>8.75</v>
      </c>
      <c r="N57" s="49">
        <f t="shared" si="59"/>
        <v>9</v>
      </c>
      <c r="O57" s="49">
        <f t="shared" si="59"/>
        <v>9.25</v>
      </c>
      <c r="P57" s="49">
        <f t="shared" si="59"/>
        <v>9.5</v>
      </c>
      <c r="Q57" s="49">
        <f t="shared" si="59"/>
        <v>9.75</v>
      </c>
      <c r="R57" s="49">
        <f t="shared" si="59"/>
        <v>10</v>
      </c>
      <c r="S57" s="49">
        <f t="shared" si="59"/>
        <v>10.25</v>
      </c>
      <c r="T57" s="49">
        <f t="shared" si="60"/>
        <v>10.5</v>
      </c>
      <c r="U57" s="49">
        <f t="shared" si="60"/>
        <v>10.75</v>
      </c>
      <c r="V57" s="49">
        <f t="shared" si="60"/>
        <v>11</v>
      </c>
      <c r="W57" s="49">
        <f t="shared" si="60"/>
        <v>11.25</v>
      </c>
      <c r="X57" s="49">
        <f t="shared" si="60"/>
        <v>11.5</v>
      </c>
      <c r="Y57" s="49">
        <f t="shared" si="60"/>
        <v>11.75</v>
      </c>
      <c r="Z57" s="50">
        <f t="shared" si="60"/>
        <v>12</v>
      </c>
      <c r="AA57" s="58"/>
      <c r="AB57" s="58"/>
      <c r="AC57" s="4"/>
      <c r="AK57" s="1"/>
      <c r="AL57" s="1"/>
      <c r="BE57"/>
      <c r="BF57"/>
    </row>
    <row r="58" spans="3:29" ht="12.75">
      <c r="C58" s="1"/>
      <c r="D58" s="1"/>
      <c r="E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33"/>
      <c r="AB58" s="33"/>
      <c r="AC58" s="4"/>
    </row>
    <row r="59" spans="3:28" ht="12.75">
      <c r="C59" s="1"/>
      <c r="D59" s="1"/>
      <c r="E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33"/>
      <c r="AB59" s="33"/>
    </row>
    <row r="60" spans="3:28" ht="12.75">
      <c r="C60" s="1"/>
      <c r="D60" s="1"/>
      <c r="E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33"/>
      <c r="AB60" s="33"/>
    </row>
    <row r="61" spans="3:28" ht="12.75">
      <c r="C61" s="1"/>
      <c r="D61" s="1"/>
      <c r="E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33"/>
      <c r="AB61" s="33"/>
    </row>
    <row r="62" spans="3:28" ht="12.75">
      <c r="C62" s="1"/>
      <c r="D62" s="1"/>
      <c r="E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33"/>
      <c r="AB62" s="33"/>
    </row>
    <row r="63" spans="3:28" ht="12.75">
      <c r="C63" s="1"/>
      <c r="D63" s="1"/>
      <c r="E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33"/>
      <c r="AB63" s="33"/>
    </row>
    <row r="64" spans="3:28" ht="12.75">
      <c r="C64" s="1"/>
      <c r="D64" s="1"/>
      <c r="E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33"/>
      <c r="AB64" s="33"/>
    </row>
    <row r="65" spans="3:28" ht="12.75">
      <c r="C65" s="1"/>
      <c r="D65" s="1"/>
      <c r="E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33"/>
      <c r="AB65" s="33"/>
    </row>
    <row r="66" spans="3:28" ht="12.75">
      <c r="C66" s="1"/>
      <c r="D66" s="1"/>
      <c r="E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33"/>
      <c r="AB66" s="33"/>
    </row>
  </sheetData>
  <mergeCells count="19">
    <mergeCell ref="B3:G3"/>
    <mergeCell ref="F39:I39"/>
    <mergeCell ref="H6:I6"/>
    <mergeCell ref="H7:I7"/>
    <mergeCell ref="H9:I9"/>
    <mergeCell ref="H10:I10"/>
    <mergeCell ref="H11:I11"/>
    <mergeCell ref="H12:I12"/>
    <mergeCell ref="H13:I13"/>
    <mergeCell ref="L5:O5"/>
    <mergeCell ref="P5:S5"/>
    <mergeCell ref="H15:I15"/>
    <mergeCell ref="H16:I16"/>
    <mergeCell ref="F49:O49"/>
    <mergeCell ref="P8:S8"/>
    <mergeCell ref="L8:O8"/>
    <mergeCell ref="H8:I8"/>
    <mergeCell ref="F19:I19"/>
    <mergeCell ref="F29:J29"/>
  </mergeCells>
  <printOptions/>
  <pageMargins left="0.51" right="0.5" top="0.51" bottom="0.5" header="0.5" footer="0.5"/>
  <pageSetup fitToHeight="1" fitToWidth="1" horizontalDpi="600" verticalDpi="600" orientation="landscape" scale="7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D. Gute</dc:creator>
  <cp:keywords/>
  <dc:description/>
  <cp:lastModifiedBy>Brian D. Gute</cp:lastModifiedBy>
  <cp:lastPrinted>2005-02-16T18:29:11Z</cp:lastPrinted>
  <dcterms:created xsi:type="dcterms:W3CDTF">2002-11-26T20:51:35Z</dcterms:created>
  <dcterms:modified xsi:type="dcterms:W3CDTF">2005-02-16T18:32:35Z</dcterms:modified>
  <cp:category/>
  <cp:version/>
  <cp:contentType/>
  <cp:contentStatus/>
</cp:coreProperties>
</file>